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zigmundova\Desktop\pov.zver.info\"/>
    </mc:Choice>
  </mc:AlternateContent>
  <xr:revisionPtr revIDLastSave="0" documentId="13_ncr:1_{65BC9B66-6906-4581-BCD5-0A707D5182B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ř2-1 str.1" sheetId="204" r:id="rId1"/>
    <sheet name="Př2-1 str.2,3" sheetId="252" r:id="rId2"/>
    <sheet name="Př2-1 str.4" sheetId="138" r:id="rId3"/>
    <sheet name="Př2-2" sheetId="119" r:id="rId4"/>
    <sheet name="Př 2-3" sheetId="254" r:id="rId5"/>
  </sheets>
  <definedNames>
    <definedName name="_xlnm._FilterDatabase" localSheetId="1" hidden="1">'Př2-1 str.2,3'!$A$1:$F$97</definedName>
    <definedName name="a">#REF!</definedName>
    <definedName name="AV" localSheetId="0">#REF!</definedName>
    <definedName name="AV">#REF!</definedName>
    <definedName name="CBU" localSheetId="0">#REF!</definedName>
    <definedName name="CBU">#REF!</definedName>
    <definedName name="CSU" localSheetId="0">#REF!</definedName>
    <definedName name="CSU">#REF!</definedName>
    <definedName name="CUZK" localSheetId="0">#REF!</definedName>
    <definedName name="CUZK">#REF!</definedName>
    <definedName name="GA" localSheetId="0">#REF!</definedName>
    <definedName name="GA">#REF!</definedName>
    <definedName name="MDS" localSheetId="0">#REF!</definedName>
    <definedName name="MDS">#REF!</definedName>
    <definedName name="MK" localSheetId="0">#REF!</definedName>
    <definedName name="MK">#REF!</definedName>
    <definedName name="MPO" localSheetId="0">#REF!</definedName>
    <definedName name="MPO">#REF!</definedName>
    <definedName name="MS" localSheetId="0">#REF!</definedName>
    <definedName name="MS">#REF!</definedName>
    <definedName name="MSMT" localSheetId="0">#REF!</definedName>
    <definedName name="MSMT">#REF!</definedName>
    <definedName name="MZdr" localSheetId="0">#REF!</definedName>
    <definedName name="MZdr">#REF!</definedName>
    <definedName name="MZe" localSheetId="0">#REF!</definedName>
    <definedName name="MZe">#REF!</definedName>
    <definedName name="NKU" localSheetId="0">#REF!</definedName>
    <definedName name="NKU">#REF!</definedName>
    <definedName name="_xlnm.Print_Area" localSheetId="0">'Př2-1 str.1'!$A$1:$I$81</definedName>
    <definedName name="_xlnm.Print_Area" localSheetId="3">'Př2-2'!$A$1:$E$26</definedName>
    <definedName name="pokus">#REF!</definedName>
    <definedName name="RRTV" localSheetId="0">#REF!</definedName>
    <definedName name="RRTV">#REF!</definedName>
    <definedName name="SSHR" localSheetId="0">#REF!</definedName>
    <definedName name="SSHR">#REF!</definedName>
    <definedName name="SUJB" localSheetId="0">#REF!</definedName>
    <definedName name="SUJB">#REF!</definedName>
    <definedName name="UOHS" localSheetId="0">#REF!</definedName>
    <definedName name="UOHS">#REF!</definedName>
    <definedName name="UPV" localSheetId="0">#REF!</definedName>
    <definedName name="UPV">#REF!</definedName>
    <definedName name="US" localSheetId="0">#REF!</definedName>
    <definedName name="US">#REF!</definedName>
    <definedName name="USIS" localSheetId="0">#REF!</definedName>
    <definedName name="USI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9" l="1"/>
  <c r="B17" i="119" l="1"/>
  <c r="F114" i="252" l="1"/>
  <c r="D114" i="252" l="1"/>
  <c r="C17" i="119" l="1"/>
  <c r="C18" i="119"/>
  <c r="E114" i="252" l="1"/>
  <c r="D124" i="252" l="1"/>
  <c r="E124" i="252"/>
  <c r="D132" i="252" l="1"/>
  <c r="D138" i="252"/>
  <c r="D110" i="252" l="1"/>
  <c r="D97" i="252"/>
  <c r="F110" i="252" l="1"/>
  <c r="E110" i="252"/>
  <c r="F124" i="252"/>
  <c r="D8" i="119" l="1"/>
  <c r="C8" i="119"/>
  <c r="D16" i="119"/>
  <c r="B8" i="119" l="1"/>
  <c r="B16" i="119"/>
  <c r="Q16" i="254" l="1"/>
  <c r="M16" i="254"/>
  <c r="L16" i="254"/>
  <c r="J16" i="254" s="1"/>
  <c r="H16" i="254"/>
  <c r="F16" i="254" s="1"/>
  <c r="B16" i="254"/>
  <c r="Q15" i="254"/>
  <c r="Q14" i="254" s="1"/>
  <c r="M15" i="254"/>
  <c r="M14" i="254" s="1"/>
  <c r="J15" i="254"/>
  <c r="F15" i="254"/>
  <c r="T14" i="254"/>
  <c r="S14" i="254"/>
  <c r="O14" i="254"/>
  <c r="L14" i="254"/>
  <c r="I14" i="254"/>
  <c r="H14" i="254"/>
  <c r="G14" i="254"/>
  <c r="E14" i="254"/>
  <c r="B14" i="254"/>
  <c r="J14" i="254" l="1"/>
  <c r="F14" i="254"/>
  <c r="D108" i="252"/>
  <c r="F105" i="252" l="1"/>
  <c r="E105" i="252"/>
  <c r="D105" i="252"/>
  <c r="H25" i="254" l="1"/>
  <c r="H26" i="254" s="1"/>
  <c r="H28" i="254" s="1"/>
  <c r="F25" i="254"/>
  <c r="J25" i="254" s="1"/>
  <c r="F26" i="254" l="1"/>
  <c r="J26" i="254" s="1"/>
  <c r="J28" i="254" s="1"/>
  <c r="F28" i="254" l="1"/>
  <c r="J29" i="254" s="1"/>
  <c r="D66" i="204"/>
  <c r="E66" i="204" l="1"/>
  <c r="E107" i="252" l="1"/>
  <c r="F107" i="252"/>
  <c r="D107" i="252"/>
  <c r="G61" i="204" l="1"/>
  <c r="G20" i="204"/>
  <c r="F20" i="204"/>
  <c r="F61" i="204"/>
  <c r="E20" i="204" l="1"/>
  <c r="E61" i="204"/>
  <c r="E69" i="204" l="1"/>
  <c r="C21" i="119"/>
  <c r="E132" i="252"/>
  <c r="F138" i="252"/>
  <c r="E138" i="252"/>
  <c r="F66" i="204" l="1"/>
  <c r="B21" i="119" l="1"/>
  <c r="D147" i="252" l="1"/>
  <c r="H12" i="138" s="1"/>
  <c r="H7" i="138" s="1"/>
  <c r="C69" i="252" l="1"/>
  <c r="C124" i="252" l="1"/>
  <c r="C97" i="252" l="1"/>
  <c r="C147" i="252" l="1"/>
  <c r="D67" i="204" l="1"/>
  <c r="D61" i="204"/>
  <c r="F69" i="204"/>
  <c r="D69" i="204" l="1"/>
  <c r="G12" i="138" s="1"/>
  <c r="D21" i="119" l="1"/>
  <c r="F97" i="252" l="1"/>
  <c r="F147" i="252" s="1"/>
  <c r="G45" i="204"/>
  <c r="G52" i="204"/>
  <c r="G51" i="204" l="1"/>
  <c r="G47" i="204"/>
  <c r="G69" i="204" s="1"/>
  <c r="J12" i="138" l="1"/>
  <c r="J7" i="138" s="1"/>
  <c r="J19" i="138" s="1"/>
  <c r="H19" i="138" l="1"/>
  <c r="G7" i="138" l="1"/>
  <c r="G19" i="138" s="1"/>
  <c r="E97" i="252"/>
  <c r="E147" i="252" l="1"/>
  <c r="I12" i="138" s="1"/>
  <c r="I7" i="138" l="1"/>
  <c r="I19" i="138" s="1"/>
</calcChain>
</file>

<file path=xl/sharedStrings.xml><?xml version="1.0" encoding="utf-8"?>
<sst xmlns="http://schemas.openxmlformats.org/spreadsheetml/2006/main" count="385" uniqueCount="296">
  <si>
    <t xml:space="preserve">                </t>
  </si>
  <si>
    <t xml:space="preserve"> e) případné chybějící položky příjmů doplnit na závěr tabulky a barevně zvýraznit.</t>
  </si>
  <si>
    <t>Neinvestiční půjčené prostředky nefinančním podnikatelským subjektům-právnickým osobám</t>
  </si>
  <si>
    <t>(+) 8111, (-) 8112</t>
  </si>
  <si>
    <t>(+) 8121, (-) 8122</t>
  </si>
  <si>
    <t>(+) 8113, (-) 8114</t>
  </si>
  <si>
    <t>(+) 8123, (-) 8124</t>
  </si>
  <si>
    <t>(+) 8211, (-) 8212</t>
  </si>
  <si>
    <t>(+) 8221, (-) 8222</t>
  </si>
  <si>
    <t>(+) 8213, (-) 8214</t>
  </si>
  <si>
    <t>(+) 8223, (-) 8224</t>
  </si>
  <si>
    <t xml:space="preserve">                 b) pod pojmem rok "N - 1" se rozumí rok předcházející roku, na který je sestavován návrh státního rozpočtu.</t>
  </si>
  <si>
    <t xml:space="preserve"> d) pod pojmem rok "N+2" se rozumí rok, který následuje pro roce N+1.</t>
  </si>
  <si>
    <t xml:space="preserve"> c) pod pojmem rok "N+2" se rozumí rok, který následuje pro roce N+1.</t>
  </si>
  <si>
    <t>položka rozpočtové skladby</t>
  </si>
  <si>
    <t>název</t>
  </si>
  <si>
    <t xml:space="preserve"> b) pod pojmem rok "N" se rozumí rok, na který je sestavován návrh rozpočtu,</t>
  </si>
  <si>
    <t xml:space="preserve"> c) pod pojmem rok "N+1" se rozumí rok, který následuje po roku N,</t>
  </si>
  <si>
    <t>v Kč</t>
  </si>
  <si>
    <t>FINANCOVÁNÍ</t>
  </si>
  <si>
    <t xml:space="preserve">        Vzor formuláře č. 2/1        </t>
  </si>
  <si>
    <t>(±) 8115, (+) 8117, (-) 8118,
 (±) 8125, (+) 8127, (-) 8128</t>
  </si>
  <si>
    <t>(±) 8215, (+) 8217, (-) 8218,
 (±) 8225, (+) 8227, (-) 8228</t>
  </si>
  <si>
    <t>v tom:   daňové příjmy</t>
  </si>
  <si>
    <t xml:space="preserve"> b) pod pojmem rok "N+1" se rozumí rok, který následuje po roku N,</t>
  </si>
  <si>
    <t xml:space="preserve"> z  toho: výdaje kryté z rozpočtu  EU </t>
  </si>
  <si>
    <t xml:space="preserve">                           dotace ze zvláštního účtu vedeného MF </t>
  </si>
  <si>
    <t xml:space="preserve">               výdaje na spolufinancování programů EU</t>
  </si>
  <si>
    <t>ukazatel</t>
  </si>
  <si>
    <t>Poznámka:</t>
  </si>
  <si>
    <t>strana 1</t>
  </si>
  <si>
    <t>PŘÍJMY</t>
  </si>
  <si>
    <t>Spotřební daň z minerálních olejů</t>
  </si>
  <si>
    <t>Daň silniční</t>
  </si>
  <si>
    <t>Poplatek za užívání dálnic a rychlostních silnic</t>
  </si>
  <si>
    <t>Poplatky za uložení odpadů</t>
  </si>
  <si>
    <t>Registrační a evidenční poplatky za obaly</t>
  </si>
  <si>
    <t>Podíl na dávkách z cukru</t>
  </si>
  <si>
    <t>Dávky z cukru</t>
  </si>
  <si>
    <t>Příjmy z poskytování služeb a výrobků</t>
  </si>
  <si>
    <t>Mýtné</t>
  </si>
  <si>
    <t>Ostatní příjmy z vlastní činnosti</t>
  </si>
  <si>
    <t>Ostatní přijaté vratky transferů</t>
  </si>
  <si>
    <t>Neidentifikované příjmy</t>
  </si>
  <si>
    <t>Splátky půjčených prostředků od obcí</t>
  </si>
  <si>
    <t>Splátky půjčených prostředků od vysokých škol</t>
  </si>
  <si>
    <t>Splátky půjčených prostředků od obyvatelstva</t>
  </si>
  <si>
    <t>PŘÍJMY CELKEM</t>
  </si>
  <si>
    <t>strana 2</t>
  </si>
  <si>
    <t>VÝDAJE</t>
  </si>
  <si>
    <t>Ostatní osobní výdaje</t>
  </si>
  <si>
    <t>Odstupné</t>
  </si>
  <si>
    <t>Povinné pojistné na veřejné zdravotní pojištění</t>
  </si>
  <si>
    <t>Ochranné pomůcky</t>
  </si>
  <si>
    <t>Léky a zdravotnický materiál</t>
  </si>
  <si>
    <t>Drobný hmotný dlouhodobý majetek</t>
  </si>
  <si>
    <t>Nákup zboží (za účelem dalšího prodeje)</t>
  </si>
  <si>
    <t>Nákup materiálu jinde nezařazený</t>
  </si>
  <si>
    <t>Úroky vlastní</t>
  </si>
  <si>
    <t>Studená voda</t>
  </si>
  <si>
    <t>Teplo</t>
  </si>
  <si>
    <t>Plyn</t>
  </si>
  <si>
    <t>Elektrická energie</t>
  </si>
  <si>
    <t>Pohonné hmoty a maziva</t>
  </si>
  <si>
    <t>Služby telekomunikací a radiokomunikací</t>
  </si>
  <si>
    <t>Služby peněžních ústavů</t>
  </si>
  <si>
    <t>Nájemné</t>
  </si>
  <si>
    <t>Služby školení a vzdělávání</t>
  </si>
  <si>
    <t xml:space="preserve">                           příjmy přijaté z rozpočtu  EU</t>
  </si>
  <si>
    <t>Nákup ostatních služeb</t>
  </si>
  <si>
    <t>Opravy a udržování</t>
  </si>
  <si>
    <t>Programové vybavení</t>
  </si>
  <si>
    <t>Pohoštění</t>
  </si>
  <si>
    <t>Účastnické poplatky na konference</t>
  </si>
  <si>
    <t>Ostatní nákupy jinde nezařazené</t>
  </si>
  <si>
    <t>Poskytované zálohy vlastní pokladně</t>
  </si>
  <si>
    <t>Ostatní poskytované zálohy a jistiny</t>
  </si>
  <si>
    <t>Věcné dary</t>
  </si>
  <si>
    <t>Neinvestiční transfery státnímu rozpočtu</t>
  </si>
  <si>
    <t>Neinvestiční transfery vysokým školám</t>
  </si>
  <si>
    <t>Nákup kolků</t>
  </si>
  <si>
    <t>Neinvestiční transfery nadnárodním orgánům</t>
  </si>
  <si>
    <t>Neinvestiční půjčené prostředky obyvatelstvu</t>
  </si>
  <si>
    <t>Nespecifikované rezervy</t>
  </si>
  <si>
    <t>Ostatní neinvestiční výdaje jinde nezařazené</t>
  </si>
  <si>
    <t>Dopravní prostředky</t>
  </si>
  <si>
    <t>Výpočetní technika</t>
  </si>
  <si>
    <t>Investiční transfery státnímu rozpočtu</t>
  </si>
  <si>
    <t>Investiční půjčené prostředky obcím</t>
  </si>
  <si>
    <t>Investiční půjčené prostředky obyvatelstvu</t>
  </si>
  <si>
    <t>Rezervy kapitálových výdajů</t>
  </si>
  <si>
    <t>VÝDAJE CELKEM</t>
  </si>
  <si>
    <t>I</t>
  </si>
  <si>
    <t>Financování domácí (1+2+3+4+5)</t>
  </si>
  <si>
    <t>Změna stavu krátkodobých dluhopisů</t>
  </si>
  <si>
    <t>Změna stavu dlouhodobých dluhopisů</t>
  </si>
  <si>
    <t>Změna stavu krátkodobých půjček</t>
  </si>
  <si>
    <t>Změna stavu dlouhodobých půjček</t>
  </si>
  <si>
    <t>Změna stavu hotovostí a operace řízení likvidity</t>
  </si>
  <si>
    <t>II</t>
  </si>
  <si>
    <t>Financování ze zahraničí (6+7+8+9+10)</t>
  </si>
  <si>
    <t>I + II</t>
  </si>
  <si>
    <t xml:space="preserve">FINANCOVÁNÍ CELKEM </t>
  </si>
  <si>
    <t>strana 4</t>
  </si>
  <si>
    <t xml:space="preserve"> a) pod pojmem rok "N" se rozumí rok, na který je sestavován návrh rozpočtu,</t>
  </si>
  <si>
    <t>1=2+3</t>
  </si>
  <si>
    <t xml:space="preserve"> d) pod pojmem rok "N+2" se rozumí rok, který následuje pro roce N+1,</t>
  </si>
  <si>
    <t xml:space="preserve"> a) pod pojmem rok "N-1" se rozumí rok předcházející roku, na který je sestavován návrh státního rozpočtu,</t>
  </si>
  <si>
    <t xml:space="preserve">Vzor formuláře č. 2/1        </t>
  </si>
  <si>
    <t>Vzor formuláře č. 2/1</t>
  </si>
  <si>
    <t>Vzor formuláře č. 2/2</t>
  </si>
  <si>
    <t>poznámka</t>
  </si>
  <si>
    <t>příjmy celkem</t>
  </si>
  <si>
    <t xml:space="preserve">              nedaňové a kapitálové příjmy</t>
  </si>
  <si>
    <t xml:space="preserve">              z toho: splátky půjček</t>
  </si>
  <si>
    <t xml:space="preserve">              z toho: dotace ze státního rozpočtu</t>
  </si>
  <si>
    <t>výdaje celkem</t>
  </si>
  <si>
    <t xml:space="preserve">                poskytnuté půjčky</t>
  </si>
  <si>
    <t>saldo příjmů a výdajů</t>
  </si>
  <si>
    <t>z toho:</t>
  </si>
  <si>
    <t>a</t>
  </si>
  <si>
    <t>Poplatky za znečišťování ovzduší</t>
  </si>
  <si>
    <t>Poplatky za odnětí pozemků plnění funkcí lesa</t>
  </si>
  <si>
    <t>Příjmy z prodeje zboží (již nakoupeného za účelem prodeje)</t>
  </si>
  <si>
    <t>Příjmy z pronájmu pozemků</t>
  </si>
  <si>
    <t>Příjmy z úroků (část)</t>
  </si>
  <si>
    <t>Sankční platby přijaté od státu, obcí, krajů</t>
  </si>
  <si>
    <t>Sankční platby přijaté od jiných subjektů</t>
  </si>
  <si>
    <t>Přijaté neinvestiční dary</t>
  </si>
  <si>
    <t>Přijaté pojistné náhrady</t>
  </si>
  <si>
    <t>Přijaté nekapitálové příspěvky a náhrady</t>
  </si>
  <si>
    <t>Splátky půjčených prostředků od krajů</t>
  </si>
  <si>
    <t>Splátky půjčených prostředků od příspěvkových organizací</t>
  </si>
  <si>
    <t>Investiční přijaté transfery ze státních fondů</t>
  </si>
  <si>
    <t>Povinné pojistné na úrazové pojištění</t>
  </si>
  <si>
    <t>Odměny za užití duševního vlastnictví</t>
  </si>
  <si>
    <t>Potraviny</t>
  </si>
  <si>
    <t>Prádlo, oděv a obuv</t>
  </si>
  <si>
    <t>Knihy, učební pomůcky a tisk</t>
  </si>
  <si>
    <t>Ostatní úroky a ostatní finanční výdaje</t>
  </si>
  <si>
    <t>Nákup ostatních paliv a energie</t>
  </si>
  <si>
    <t>Konzultační, poradenské a právní služby</t>
  </si>
  <si>
    <t>Cestovné (tuzemské i zahraniční)</t>
  </si>
  <si>
    <t>Zaplacené sankce</t>
  </si>
  <si>
    <t>Neinvestiční transfery státním fondům</t>
  </si>
  <si>
    <t>Neinvestiční transfery obcím</t>
  </si>
  <si>
    <t>Neinvestiční transfery krajům</t>
  </si>
  <si>
    <t>Neinvestiční transfery školským právnickým osobám zřízeným státem, kraji a obcemi</t>
  </si>
  <si>
    <t>Platby daní a poplatků státnímu rozpočtu</t>
  </si>
  <si>
    <t>Náhrady mezd v době nemoci</t>
  </si>
  <si>
    <t>Ostatní náhrady placené obyvatelstvu (i do zahraničí)</t>
  </si>
  <si>
    <t>Úhrady sankcí jiným rozpočtům</t>
  </si>
  <si>
    <t>Neinvestiční půjčené prostředky obcím</t>
  </si>
  <si>
    <t>Budovy, haly a stavby</t>
  </si>
  <si>
    <t>Stroje, přístroje a zařízení</t>
  </si>
  <si>
    <t>Investiční transfery občanským sdružením</t>
  </si>
  <si>
    <t>Investiční transfery společenstvím vlastníků jednotek</t>
  </si>
  <si>
    <t>Investiční transfery státním fondům</t>
  </si>
  <si>
    <t>Investiční transfery obcím</t>
  </si>
  <si>
    <t>Investiční transfery krajům</t>
  </si>
  <si>
    <t>Investiční transfery zřízeným příspěvkovým organizacím</t>
  </si>
  <si>
    <t>Investiční transfery vysokým školám</t>
  </si>
  <si>
    <t>Investiční půjčené prostředky krajům</t>
  </si>
  <si>
    <t>Investiční půjčené prostředky vysokým školám</t>
  </si>
  <si>
    <t>Ostatní kapitálové výdaje jinde nezařazené</t>
  </si>
  <si>
    <t xml:space="preserve">              přijaté transfery</t>
  </si>
  <si>
    <t>Platy zaměstnanců na služebních místech podle zákona o státní službě</t>
  </si>
  <si>
    <t>Ostatní odvody z vybraných činností a služeb jinde neuvedené</t>
  </si>
  <si>
    <t>Správní poplatky</t>
  </si>
  <si>
    <t>Platy zaměstnanců v pracovním poměru vyjma zaměstnanců na služebních místech</t>
  </si>
  <si>
    <t>Odměny za užití počítačových programů</t>
  </si>
  <si>
    <t>Odvody za nesplnění povinnosti zaměstnávat zdravotně postižené</t>
  </si>
  <si>
    <t>Neinvestiční transfery veřejným výzkumným institucím</t>
  </si>
  <si>
    <t>Umělecká díla a předměty</t>
  </si>
  <si>
    <t>Investiční půjčené prostředky společenstvím vlastníků jednotek</t>
  </si>
  <si>
    <t>Příloha č. 2 k vyhlášce č. 133/2013 Sb.</t>
  </si>
  <si>
    <t>Vzor formuláře č. 2/3</t>
  </si>
  <si>
    <t>podseskupení 501*+502*</t>
  </si>
  <si>
    <t>podseskupení 502*</t>
  </si>
  <si>
    <t>podseskupení 501*</t>
  </si>
  <si>
    <t>5=6+7</t>
  </si>
  <si>
    <t>9=10+11</t>
  </si>
  <si>
    <t>Státní fond celkem</t>
  </si>
  <si>
    <t xml:space="preserve"> e) případné chybějící položky výdajů doplnit na závěr tabulky a barevně zvýraznit.</t>
  </si>
  <si>
    <t>strana 3</t>
  </si>
  <si>
    <t>Audiovizuální poplatky</t>
  </si>
  <si>
    <t>Poplatky za vypouštění odpadních vod do vod povrchových</t>
  </si>
  <si>
    <t>Odvody za odnětí půdy ze zemědělského půdního fondu</t>
  </si>
  <si>
    <t>Kursové rozdíly v příjmech</t>
  </si>
  <si>
    <t>Přijaté vratky transferů od jiných veřejných rozpočtů</t>
  </si>
  <si>
    <t>Ost.příjmy z finan.vypořádání předchozích let od jiných veřejných rozpočtů</t>
  </si>
  <si>
    <t>Platby za odebrané množství podzemní vody a za správu vodních toků</t>
  </si>
  <si>
    <t>Splátky půjčených prostředků od OPS a podobných subjektů</t>
  </si>
  <si>
    <t>Ostatní splátky půjčených prostředků od veřejných rozpočtů</t>
  </si>
  <si>
    <t>Splátky půjčených prostředků od ostatních zřízených a podobných subjektů</t>
  </si>
  <si>
    <t>Příjmy z prodeje ostatního hmotného dlouhodobého majetku</t>
  </si>
  <si>
    <t>Neinvestiční přijaté transfery ze státních fondů</t>
  </si>
  <si>
    <t>Ostatní neinvestiční přijaté transfery ze státního rozpočtu</t>
  </si>
  <si>
    <t>Ostatní neinvestiční transfery od rozpočtů ústřední úrovně</t>
  </si>
  <si>
    <t>Investiční přijaté transfery ze zvláštních fondů ústřední úrovně</t>
  </si>
  <si>
    <t>Ostatní platby za odvedenou práci jinde nezařazené</t>
  </si>
  <si>
    <t>Povinné pojistné na sociální zabezpečení a příspěvek na státní politiku zaměstnanosti</t>
  </si>
  <si>
    <t>Kursové rozdíly ve výdajích</t>
  </si>
  <si>
    <t>Poštovní služby</t>
  </si>
  <si>
    <t>Služby zpracování dat a služby související s informačními a komunikačními technologiemi</t>
  </si>
  <si>
    <t>Poskytnuté náhrady</t>
  </si>
  <si>
    <t>Náhrady zvýšených nákladů spojených s výkonem funkce v zahraničí</t>
  </si>
  <si>
    <t>Ostatní výdaje související s neinvestičními nákupy</t>
  </si>
  <si>
    <t>Ostatní neinvestiční transfery podnikatelským subjektům</t>
  </si>
  <si>
    <t>Neinvestiční transfery obecně prospěšným společnostem</t>
  </si>
  <si>
    <t>Neinvestiční transfery občanským sdružením</t>
  </si>
  <si>
    <t>Neinvestiční transfery církvím a náboženským společnostem</t>
  </si>
  <si>
    <t>Ostatní neinvestiční transfery neziskovým a podobným organizacím</t>
  </si>
  <si>
    <t>Neinvestiční transfery zvláštním fondům ústřední úrovně</t>
  </si>
  <si>
    <t>Ostatní neinvestiční transfery jiným veřejným rozpočtům</t>
  </si>
  <si>
    <t>Ostatní neinvestiční transfery veřejným rozpočtům územní úrovně</t>
  </si>
  <si>
    <t>Neinvestiční příspěvky ostatním příspěvkovým organizacím</t>
  </si>
  <si>
    <t>Převody FKSP a sociálnímu fondu obcí a krajů</t>
  </si>
  <si>
    <t>Vratky veřejným rozpočtům ÚÚ transferů poskytnutých v minulých rozpočtových obdobích</t>
  </si>
  <si>
    <t>Platby daní a poplatků krajům, obcím a státním fondům</t>
  </si>
  <si>
    <t>Účelové neinvestiční transfery nepodnikatelským fyzickým osobám</t>
  </si>
  <si>
    <t>Neinvestiční transfery obyvatelstvu nemající charakter daru</t>
  </si>
  <si>
    <t>Ostatní nákupy dlouhodobého nehmotného majetku</t>
  </si>
  <si>
    <t>Nákup dlouhodobého hmotného majetku jinde nezařazený</t>
  </si>
  <si>
    <t>Ostatní investiční transfery podnikatelským subjektům</t>
  </si>
  <si>
    <t>Investiční transfery obecně prospěšným společnostem</t>
  </si>
  <si>
    <t>Investiční transfery církvím a náboženským společnostem</t>
  </si>
  <si>
    <t>Ostatní investiční transfery neziskovým, podobným organizacím</t>
  </si>
  <si>
    <t>Ostatní investiční transfery jiným veřejným rozpočtům</t>
  </si>
  <si>
    <t>Ostatní investiční transfery veřejným rozpočtům územní úrovně</t>
  </si>
  <si>
    <t>Investiční  transfery školským právnickým osobám zřízeným státem, kraji a obcemi</t>
  </si>
  <si>
    <t>Investiční transfery veřejným výzkumným institucím</t>
  </si>
  <si>
    <t>Investiční transfery ostatním příspěvkovým organizacím</t>
  </si>
  <si>
    <t>Účelové investiční transfery nepodnikatelským fyzickým osobám</t>
  </si>
  <si>
    <t>Investiční půjčené prostředky občanským sdružením</t>
  </si>
  <si>
    <t>Ostatní investiční půjčené prostředky veřejným rozpočtům místní úrovně</t>
  </si>
  <si>
    <t>Investiční půjčené prostředky ostatním příspěvkovým organizacím</t>
  </si>
  <si>
    <t>Investiční transfery nefinančním podnikatelským subjektům-fyzickým osobám</t>
  </si>
  <si>
    <t>Investiční transfery nefinančním podnikatelským subjektům-právnickým osobám</t>
  </si>
  <si>
    <t>Investiční půjčené prostředky nefinančním podnikatelským subjektům-fyzickým osobám</t>
  </si>
  <si>
    <t>Investiční půjčené prostředky nefinančním podnikatelským subjektům-právnickým osobám</t>
  </si>
  <si>
    <t>Neinvestiční transfery nefinančním podnikatelským subjektům-fyzickým osobám</t>
  </si>
  <si>
    <t>Neinvestiční transfery nefinančním podnikatelským subjektům-právnickým osobám</t>
  </si>
  <si>
    <t>Ostatní neinvestiční půjčené prostředky podnikatelským subjektům</t>
  </si>
  <si>
    <t>Ostatní neinv.půjčené prostředky vybraným podnikatelským subjektům ve vlastnictví státu</t>
  </si>
  <si>
    <t>Ostatní splátky půjčených prostředků od veřejných rozpočtů územní úrovně</t>
  </si>
  <si>
    <t>Ostatní příjmy z prodeje dlouhodobého majetku</t>
  </si>
  <si>
    <t>Neinvestiční přijaté transfery z VPS státního rozpočtu</t>
  </si>
  <si>
    <t>Neinvestiční přijaté transfery ze zvláštních fondů ústřední úrovně</t>
  </si>
  <si>
    <t>Příjmy z pronájmu ostatních nemovitostí a jejich částí</t>
  </si>
  <si>
    <t>Ostatní neinvestiční půjčené prostředky veřejným rozpočtům územní úrovně</t>
  </si>
  <si>
    <t>Ostatní investiční půjčené prostředky podnikatelským subjektům</t>
  </si>
  <si>
    <t>Neinvestiční transfery společenstvím vlastníků jednotek</t>
  </si>
  <si>
    <t>Splátky půjčených prostředků od podnikatelských subjektů-FO</t>
  </si>
  <si>
    <t>Splátky půjčených prostředků od podnikatelských nefinančních subjektů-PO</t>
  </si>
  <si>
    <t>Splátky půjčených prostředků od podnikatelských finančních subjektů-PO</t>
  </si>
  <si>
    <t>12=13+14</t>
  </si>
  <si>
    <t>16=17+18</t>
  </si>
  <si>
    <t>Objem prostředků na platy zaměstnanců, ostatní platby za provedenou práci (OPPP) a počty úvazků zaměstnanců</t>
  </si>
  <si>
    <t xml:space="preserve">prostředky z rozpočtu EU a finančních mechanismů </t>
  </si>
  <si>
    <t>národní podíl spolufinancování k prostředkům z rozpočtu EU a finančních mechanismů</t>
  </si>
  <si>
    <t xml:space="preserve">prostředky na platy a OPPP 
</t>
  </si>
  <si>
    <t>OPPP</t>
  </si>
  <si>
    <t>Platy</t>
  </si>
  <si>
    <t>úvazky zaměstnanců v celoročním vyjádření</t>
  </si>
  <si>
    <t>Kč</t>
  </si>
  <si>
    <t>Poplatek za odebrané množství podzemní vody</t>
  </si>
  <si>
    <t>Neinvestiční převody z Národního fondu  (TP NF)</t>
  </si>
  <si>
    <t>Investiční převody z národního fondu (akce NF)</t>
  </si>
  <si>
    <t>Odbytné</t>
  </si>
  <si>
    <t>Státní fond životního prostředí ČR</t>
  </si>
  <si>
    <t>Státní fond: Státní fond životního prostředí ČR</t>
  </si>
  <si>
    <t>Rok 2021</t>
  </si>
  <si>
    <t>výhled na rok 2023</t>
  </si>
  <si>
    <t>požadavky 
na změny 
v roce 2022</t>
  </si>
  <si>
    <t>požadavky 
na změny 
v roce 2023</t>
  </si>
  <si>
    <t>očekávaná skutečnost roku 2021</t>
  </si>
  <si>
    <t>návrh rozpočtu na rok 2022</t>
  </si>
  <si>
    <t>výhled na rok 2024</t>
  </si>
  <si>
    <t>Ostatní poplatky a odvody v oblasti životního prostředí (AV)</t>
  </si>
  <si>
    <t>Rok 2022</t>
  </si>
  <si>
    <r>
      <rPr>
        <sz val="10"/>
        <rFont val="Arial"/>
        <family val="2"/>
      </rPr>
      <t>z toho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Platy zaměstnanců v pracovním poměru vyjma
           zaměstnanců na služebních místech</t>
    </r>
  </si>
  <si>
    <r>
      <t xml:space="preserve">           </t>
    </r>
    <r>
      <rPr>
        <sz val="10"/>
        <rFont val="Arial"/>
        <family val="2"/>
        <charset val="238"/>
      </rPr>
      <t>Platy zaměstnanců na služebních místech dle 
           zákona o státní službě</t>
    </r>
  </si>
  <si>
    <t>požadavky 
na změny 
v roce 2024</t>
  </si>
  <si>
    <t xml:space="preserve">                           dotace z Národního fondu </t>
  </si>
  <si>
    <t xml:space="preserve"> a) pod pojmem rok "N-1" se rozumí rok, který předchází roku N,</t>
  </si>
  <si>
    <t xml:space="preserve"> b) pod pojmem rok "N" se rozumí rok, na který je sestavován návrh rozpočtu fondu.</t>
  </si>
  <si>
    <t>Inv. transfery přijaté od EU (Modernizační fond)</t>
  </si>
  <si>
    <t>Ostatní nedaňové příjmy jinde nezařazené</t>
  </si>
  <si>
    <t>OPŽP</t>
  </si>
  <si>
    <t>FST</t>
  </si>
  <si>
    <t>Ostatní neinvestiční transfery obyvatelstvu</t>
  </si>
  <si>
    <t>Neinvestiční příspěvky zřízeným příspěvkovým organizacím</t>
  </si>
  <si>
    <t>Investiční transfery obecním a krajským nemocnicím</t>
  </si>
  <si>
    <t>Požadavky na změnu návrhu rozpočtu fondu v roce 2022, 2023 a 2024 (proti limitům UV č. 957/2021 ze 5.11.2021)</t>
  </si>
  <si>
    <t xml:space="preserve">Ostatní investiční přijaté transfery ze státního rozpočtu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</si>
</sst>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###\ ###\ ###"/>
  </numFmts>
  <fonts count="46" x14ac:knownFonts="1">
    <font>
      <sz val="10"/>
      <name val="Times New Roman CE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 CE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Times New Roman CE"/>
      <family val="2"/>
      <charset val="238"/>
    </font>
    <font>
      <sz val="10"/>
      <color rgb="FFFF0000"/>
      <name val="Times New Roman CE"/>
      <family val="2"/>
      <charset val="238"/>
    </font>
    <font>
      <b/>
      <sz val="12"/>
      <color theme="4"/>
      <name val="Arial"/>
      <family val="2"/>
      <charset val="238"/>
    </font>
    <font>
      <sz val="10"/>
      <color theme="4"/>
      <name val="Arial"/>
      <family val="2"/>
    </font>
    <font>
      <sz val="10"/>
      <color theme="4"/>
      <name val="Times New Roman CE"/>
      <family val="2"/>
      <charset val="238"/>
    </font>
    <font>
      <sz val="10"/>
      <color theme="3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</fonts>
  <fills count="9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0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auto="1"/>
      </patternFill>
    </fill>
  </fills>
  <borders count="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dashed">
        <color auto="1"/>
      </top>
      <bottom style="hair">
        <color auto="1"/>
      </bottom>
      <diagonal/>
    </border>
    <border>
      <left/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20" fillId="20" borderId="1" applyNumberFormat="0" applyAlignment="0" applyProtection="0"/>
    <xf numFmtId="0" fontId="8" fillId="0" borderId="2" applyNumberFormat="0" applyFill="0" applyAlignment="0" applyProtection="0"/>
    <xf numFmtId="164" fontId="3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0" fillId="21" borderId="6" applyNumberFormat="0" applyAlignment="0" applyProtection="0"/>
    <xf numFmtId="0" fontId="9" fillId="3" borderId="0" applyNumberFormat="0" applyBorder="0" applyAlignment="0" applyProtection="0"/>
    <xf numFmtId="0" fontId="19" fillId="7" borderId="1" applyNumberFormat="0" applyAlignment="0" applyProtection="0"/>
    <xf numFmtId="0" fontId="10" fillId="21" borderId="6" applyNumberFormat="0" applyAlignment="0" applyProtection="0"/>
    <xf numFmtId="0" fontId="16" fillId="0" borderId="7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4" fillId="0" borderId="0"/>
    <xf numFmtId="0" fontId="34" fillId="23" borderId="8" applyNumberFormat="0" applyFont="0" applyAlignment="0" applyProtection="0"/>
    <xf numFmtId="0" fontId="21" fillId="20" borderId="9" applyNumberFormat="0" applyAlignment="0" applyProtection="0"/>
    <xf numFmtId="0" fontId="6" fillId="23" borderId="8" applyNumberFormat="0" applyFont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19" fillId="7" borderId="1" applyNumberFormat="0" applyAlignment="0" applyProtection="0"/>
    <xf numFmtId="0" fontId="20" fillId="20" borderId="1" applyNumberFormat="0" applyAlignment="0" applyProtection="0"/>
    <xf numFmtId="0" fontId="21" fillId="20" borderId="9" applyNumberFormat="0" applyAlignment="0" applyProtection="0"/>
    <xf numFmtId="0" fontId="2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34" fillId="0" borderId="0"/>
    <xf numFmtId="0" fontId="2" fillId="0" borderId="0"/>
    <xf numFmtId="164" fontId="6" fillId="0" borderId="0" applyFont="0" applyFill="0" applyBorder="0" applyAlignment="0" applyProtection="0"/>
    <xf numFmtId="0" fontId="2" fillId="0" borderId="0"/>
    <xf numFmtId="0" fontId="34" fillId="0" borderId="0"/>
  </cellStyleXfs>
  <cellXfs count="286">
    <xf numFmtId="0" fontId="0" fillId="0" borderId="0" xfId="0"/>
    <xf numFmtId="0" fontId="1" fillId="24" borderId="0" xfId="102" applyFont="1" applyFill="1" applyAlignment="1">
      <alignment vertical="center"/>
    </xf>
    <xf numFmtId="0" fontId="23" fillId="25" borderId="0" xfId="102" applyFont="1" applyFill="1" applyAlignment="1">
      <alignment vertical="center"/>
    </xf>
    <xf numFmtId="0" fontId="5" fillId="26" borderId="0" xfId="71" applyFont="1" applyFill="1" applyAlignment="1">
      <alignment horizontal="left"/>
    </xf>
    <xf numFmtId="0" fontId="24" fillId="27" borderId="0" xfId="102" applyFont="1" applyFill="1" applyAlignment="1">
      <alignment horizontal="left" vertical="center"/>
    </xf>
    <xf numFmtId="0" fontId="1" fillId="28" borderId="0" xfId="102" applyFont="1" applyFill="1" applyBorder="1" applyAlignment="1">
      <alignment horizontal="right" vertical="center"/>
    </xf>
    <xf numFmtId="0" fontId="23" fillId="30" borderId="13" xfId="102" applyFont="1" applyFill="1" applyBorder="1" applyAlignment="1">
      <alignment horizontal="center" vertical="center" wrapText="1"/>
    </xf>
    <xf numFmtId="0" fontId="23" fillId="31" borderId="0" xfId="102" applyFont="1" applyFill="1" applyAlignment="1">
      <alignment horizontal="right" vertical="center"/>
    </xf>
    <xf numFmtId="0" fontId="1" fillId="32" borderId="0" xfId="102" applyFont="1" applyFill="1" applyAlignment="1">
      <alignment horizontal="center" vertical="center"/>
    </xf>
    <xf numFmtId="0" fontId="5" fillId="33" borderId="0" xfId="102" applyFont="1" applyFill="1" applyAlignment="1">
      <alignment vertical="center"/>
    </xf>
    <xf numFmtId="0" fontId="1" fillId="34" borderId="18" xfId="102" applyFont="1" applyFill="1" applyBorder="1" applyAlignment="1">
      <alignment horizontal="left"/>
    </xf>
    <xf numFmtId="0" fontId="1" fillId="34" borderId="19" xfId="102" applyFont="1" applyFill="1" applyBorder="1" applyAlignment="1">
      <alignment horizontal="left"/>
    </xf>
    <xf numFmtId="0" fontId="24" fillId="35" borderId="0" xfId="102" applyFont="1" applyFill="1" applyAlignment="1">
      <alignment horizontal="center" vertical="center"/>
    </xf>
    <xf numFmtId="0" fontId="1" fillId="36" borderId="43" xfId="102" applyFont="1" applyFill="1" applyBorder="1" applyAlignment="1">
      <alignment vertical="center"/>
    </xf>
    <xf numFmtId="0" fontId="23" fillId="37" borderId="54" xfId="102" applyFont="1" applyFill="1" applyBorder="1" applyAlignment="1">
      <alignment horizontal="center" vertical="center" wrapText="1"/>
    </xf>
    <xf numFmtId="0" fontId="31" fillId="38" borderId="57" xfId="102" applyFont="1" applyFill="1" applyBorder="1" applyAlignment="1">
      <alignment horizontal="center" vertical="center"/>
    </xf>
    <xf numFmtId="0" fontId="31" fillId="39" borderId="58" xfId="102" applyFont="1" applyFill="1" applyBorder="1" applyAlignment="1">
      <alignment horizontal="center" vertical="center"/>
    </xf>
    <xf numFmtId="0" fontId="32" fillId="40" borderId="57" xfId="102" applyFont="1" applyFill="1" applyBorder="1" applyAlignment="1">
      <alignment vertical="center"/>
    </xf>
    <xf numFmtId="0" fontId="31" fillId="41" borderId="59" xfId="102" applyFont="1" applyFill="1" applyBorder="1" applyAlignment="1">
      <alignment horizontal="center" vertical="center"/>
    </xf>
    <xf numFmtId="0" fontId="23" fillId="43" borderId="60" xfId="102" applyFont="1" applyFill="1" applyBorder="1" applyAlignment="1">
      <alignment horizontal="center" vertical="center"/>
    </xf>
    <xf numFmtId="0" fontId="1" fillId="44" borderId="43" xfId="102" applyFont="1" applyFill="1" applyBorder="1" applyAlignment="1">
      <alignment horizontal="center" vertical="center"/>
    </xf>
    <xf numFmtId="0" fontId="1" fillId="45" borderId="60" xfId="102" applyFont="1" applyFill="1" applyBorder="1" applyAlignment="1">
      <alignment vertical="center"/>
    </xf>
    <xf numFmtId="49" fontId="1" fillId="46" borderId="61" xfId="102" applyNumberFormat="1" applyFont="1" applyFill="1" applyBorder="1" applyAlignment="1">
      <alignment horizontal="center" vertical="center"/>
    </xf>
    <xf numFmtId="0" fontId="1" fillId="47" borderId="61" xfId="102" applyFont="1" applyFill="1" applyBorder="1" applyAlignment="1">
      <alignment horizontal="right" vertical="center"/>
    </xf>
    <xf numFmtId="0" fontId="1" fillId="48" borderId="43" xfId="102" applyFont="1" applyFill="1" applyBorder="1" applyAlignment="1">
      <alignment horizontal="right" vertical="center"/>
    </xf>
    <xf numFmtId="0" fontId="23" fillId="49" borderId="62" xfId="102" applyFont="1" applyFill="1" applyBorder="1" applyAlignment="1">
      <alignment horizontal="center" vertical="center"/>
    </xf>
    <xf numFmtId="0" fontId="1" fillId="50" borderId="63" xfId="102" applyFont="1" applyFill="1" applyBorder="1" applyAlignment="1">
      <alignment horizontal="center" vertical="center"/>
    </xf>
    <xf numFmtId="0" fontId="1" fillId="51" borderId="62" xfId="102" applyFont="1" applyFill="1" applyBorder="1" applyAlignment="1">
      <alignment vertical="center" wrapText="1"/>
    </xf>
    <xf numFmtId="0" fontId="1" fillId="52" borderId="63" xfId="102" applyFont="1" applyFill="1" applyBorder="1" applyAlignment="1">
      <alignment vertical="center" wrapText="1"/>
    </xf>
    <xf numFmtId="49" fontId="1" fillId="53" borderId="64" xfId="102" applyNumberFormat="1" applyFont="1" applyFill="1" applyBorder="1" applyAlignment="1">
      <alignment horizontal="center" vertical="center" wrapText="1"/>
    </xf>
    <xf numFmtId="0" fontId="32" fillId="56" borderId="65" xfId="102" applyFont="1" applyFill="1" applyBorder="1" applyAlignment="1">
      <alignment horizontal="center" vertical="center"/>
    </xf>
    <xf numFmtId="0" fontId="33" fillId="57" borderId="66" xfId="102" applyFont="1" applyFill="1" applyBorder="1" applyAlignment="1">
      <alignment horizontal="center" vertical="center"/>
    </xf>
    <xf numFmtId="0" fontId="32" fillId="58" borderId="65" xfId="102" applyFont="1" applyFill="1" applyBorder="1" applyAlignment="1">
      <alignment vertical="center"/>
    </xf>
    <xf numFmtId="0" fontId="33" fillId="59" borderId="66" xfId="102" applyFont="1" applyFill="1" applyBorder="1" applyAlignment="1">
      <alignment vertical="center"/>
    </xf>
    <xf numFmtId="49" fontId="33" fillId="60" borderId="67" xfId="102" applyNumberFormat="1" applyFont="1" applyFill="1" applyBorder="1" applyAlignment="1">
      <alignment horizontal="center" vertical="center"/>
    </xf>
    <xf numFmtId="0" fontId="23" fillId="62" borderId="68" xfId="102" applyFont="1" applyFill="1" applyBorder="1" applyAlignment="1">
      <alignment horizontal="center" vertical="center"/>
    </xf>
    <xf numFmtId="0" fontId="1" fillId="63" borderId="44" xfId="102" applyFont="1" applyFill="1" applyBorder="1" applyAlignment="1">
      <alignment horizontal="center" vertical="center"/>
    </xf>
    <xf numFmtId="0" fontId="1" fillId="64" borderId="68" xfId="102" applyFont="1" applyFill="1" applyBorder="1" applyAlignment="1">
      <alignment vertical="center"/>
    </xf>
    <xf numFmtId="0" fontId="1" fillId="65" borderId="44" xfId="102" applyFont="1" applyFill="1" applyBorder="1" applyAlignment="1">
      <alignment vertical="center" wrapText="1"/>
    </xf>
    <xf numFmtId="49" fontId="1" fillId="66" borderId="69" xfId="102" applyNumberFormat="1" applyFont="1" applyFill="1" applyBorder="1" applyAlignment="1">
      <alignment horizontal="center" vertical="center" wrapText="1"/>
    </xf>
    <xf numFmtId="0" fontId="1" fillId="67" borderId="69" xfId="102" applyFont="1" applyFill="1" applyBorder="1" applyAlignment="1">
      <alignment horizontal="right" vertical="center"/>
    </xf>
    <xf numFmtId="0" fontId="32" fillId="68" borderId="47" xfId="102" applyFont="1" applyFill="1" applyBorder="1" applyAlignment="1">
      <alignment horizontal="center" vertical="center"/>
    </xf>
    <xf numFmtId="0" fontId="33" fillId="69" borderId="37" xfId="102" applyFont="1" applyFill="1" applyBorder="1" applyAlignment="1">
      <alignment vertical="center"/>
    </xf>
    <xf numFmtId="0" fontId="32" fillId="70" borderId="47" xfId="102" applyFont="1" applyFill="1" applyBorder="1" applyAlignment="1">
      <alignment vertical="center"/>
    </xf>
    <xf numFmtId="49" fontId="1" fillId="71" borderId="27" xfId="102" applyNumberFormat="1" applyFont="1" applyFill="1" applyBorder="1" applyAlignment="1">
      <alignment horizontal="center" vertical="center"/>
    </xf>
    <xf numFmtId="0" fontId="32" fillId="73" borderId="0" xfId="102" applyFont="1" applyFill="1" applyBorder="1" applyAlignment="1">
      <alignment horizontal="center" vertical="center"/>
    </xf>
    <xf numFmtId="0" fontId="33" fillId="74" borderId="0" xfId="102" applyFont="1" applyFill="1" applyBorder="1" applyAlignment="1">
      <alignment vertical="center"/>
    </xf>
    <xf numFmtId="0" fontId="32" fillId="75" borderId="0" xfId="102" applyFont="1" applyFill="1" applyBorder="1" applyAlignment="1">
      <alignment vertical="center"/>
    </xf>
    <xf numFmtId="49" fontId="1" fillId="76" borderId="0" xfId="102" applyNumberFormat="1" applyFont="1" applyFill="1" applyBorder="1" applyAlignment="1">
      <alignment horizontal="center" vertical="center"/>
    </xf>
    <xf numFmtId="0" fontId="5" fillId="77" borderId="0" xfId="71" applyFont="1" applyFill="1" applyAlignment="1">
      <alignment horizontal="left" vertical="center"/>
    </xf>
    <xf numFmtId="0" fontId="5" fillId="78" borderId="0" xfId="71" applyFont="1" applyFill="1" applyAlignment="1">
      <alignment vertical="center"/>
    </xf>
    <xf numFmtId="0" fontId="5" fillId="79" borderId="0" xfId="102" applyFont="1" applyFill="1" applyAlignment="1">
      <alignment horizontal="center" vertical="center"/>
    </xf>
    <xf numFmtId="0" fontId="5" fillId="80" borderId="0" xfId="102" applyFont="1" applyFill="1" applyAlignment="1">
      <alignment horizontal="right" vertical="center"/>
    </xf>
    <xf numFmtId="0" fontId="29" fillId="81" borderId="0" xfId="102" applyFont="1" applyFill="1" applyAlignment="1">
      <alignment vertical="center"/>
    </xf>
    <xf numFmtId="0" fontId="24" fillId="34" borderId="0" xfId="98" applyFont="1" applyFill="1" applyAlignment="1"/>
    <xf numFmtId="3" fontId="23" fillId="29" borderId="12" xfId="102" applyNumberFormat="1" applyFont="1" applyFill="1" applyBorder="1" applyAlignment="1">
      <alignment horizontal="center" vertical="center" wrapText="1"/>
    </xf>
    <xf numFmtId="3" fontId="32" fillId="42" borderId="59" xfId="102" applyNumberFormat="1" applyFont="1" applyFill="1" applyBorder="1" applyAlignment="1">
      <alignment horizontal="center" vertical="center" wrapText="1"/>
    </xf>
    <xf numFmtId="3" fontId="23" fillId="88" borderId="12" xfId="102" applyNumberFormat="1" applyFont="1" applyFill="1" applyBorder="1" applyAlignment="1">
      <alignment horizontal="center" vertical="center" wrapText="1"/>
    </xf>
    <xf numFmtId="3" fontId="1" fillId="0" borderId="31" xfId="102" applyNumberFormat="1" applyFont="1" applyFill="1" applyBorder="1" applyAlignment="1">
      <alignment vertical="center"/>
    </xf>
    <xf numFmtId="3" fontId="1" fillId="0" borderId="19" xfId="102" applyNumberFormat="1" applyFont="1" applyFill="1" applyBorder="1" applyAlignment="1">
      <alignment vertical="center"/>
    </xf>
    <xf numFmtId="3" fontId="1" fillId="0" borderId="20" xfId="102" applyNumberFormat="1" applyFont="1" applyFill="1" applyBorder="1" applyAlignment="1">
      <alignment vertical="center"/>
    </xf>
    <xf numFmtId="0" fontId="1" fillId="0" borderId="20" xfId="102" applyFont="1" applyFill="1" applyBorder="1" applyAlignment="1">
      <alignment vertical="center"/>
    </xf>
    <xf numFmtId="0" fontId="1" fillId="0" borderId="19" xfId="102" applyFont="1" applyFill="1" applyBorder="1" applyAlignment="1">
      <alignment vertical="center"/>
    </xf>
    <xf numFmtId="3" fontId="1" fillId="0" borderId="33" xfId="102" applyNumberFormat="1" applyFont="1" applyFill="1" applyBorder="1" applyAlignment="1">
      <alignment vertical="center"/>
    </xf>
    <xf numFmtId="0" fontId="1" fillId="0" borderId="34" xfId="102" applyFont="1" applyFill="1" applyBorder="1" applyAlignment="1">
      <alignment vertical="center"/>
    </xf>
    <xf numFmtId="3" fontId="1" fillId="55" borderId="63" xfId="102" applyNumberFormat="1" applyFont="1" applyFill="1" applyBorder="1" applyAlignment="1">
      <alignment horizontal="right" vertical="center"/>
    </xf>
    <xf numFmtId="0" fontId="1" fillId="61" borderId="67" xfId="102" applyFont="1" applyFill="1" applyBorder="1" applyAlignment="1">
      <alignment horizontal="right" vertical="center"/>
    </xf>
    <xf numFmtId="3" fontId="1" fillId="72" borderId="27" xfId="102" applyNumberFormat="1" applyFont="1" applyFill="1" applyBorder="1" applyAlignment="1">
      <alignment horizontal="right" vertical="center"/>
    </xf>
    <xf numFmtId="3" fontId="23" fillId="0" borderId="16" xfId="72" applyNumberFormat="1" applyFont="1" applyFill="1" applyBorder="1" applyAlignment="1">
      <alignment vertical="center"/>
    </xf>
    <xf numFmtId="3" fontId="23" fillId="0" borderId="17" xfId="72" applyNumberFormat="1" applyFont="1" applyFill="1" applyBorder="1" applyAlignment="1">
      <alignment vertical="center"/>
    </xf>
    <xf numFmtId="3" fontId="23" fillId="0" borderId="15" xfId="72" applyNumberFormat="1" applyFont="1" applyFill="1" applyBorder="1" applyAlignment="1">
      <alignment vertical="center"/>
    </xf>
    <xf numFmtId="4" fontId="23" fillId="0" borderId="17" xfId="72" applyNumberFormat="1" applyFont="1" applyFill="1" applyBorder="1" applyAlignment="1">
      <alignment vertical="center"/>
    </xf>
    <xf numFmtId="3" fontId="23" fillId="0" borderId="41" xfId="72" applyNumberFormat="1" applyFont="1" applyFill="1" applyBorder="1" applyAlignment="1">
      <alignment vertical="center"/>
    </xf>
    <xf numFmtId="3" fontId="41" fillId="0" borderId="18" xfId="72" applyNumberFormat="1" applyFont="1" applyFill="1" applyBorder="1"/>
    <xf numFmtId="3" fontId="41" fillId="0" borderId="19" xfId="72" applyNumberFormat="1" applyFont="1" applyFill="1" applyBorder="1"/>
    <xf numFmtId="3" fontId="41" fillId="0" borderId="20" xfId="72" applyNumberFormat="1" applyFont="1" applyFill="1" applyBorder="1"/>
    <xf numFmtId="4" fontId="41" fillId="0" borderId="20" xfId="72" applyNumberFormat="1" applyFont="1" applyFill="1" applyBorder="1"/>
    <xf numFmtId="3" fontId="41" fillId="0" borderId="49" xfId="72" applyNumberFormat="1" applyFont="1" applyFill="1" applyBorder="1"/>
    <xf numFmtId="3" fontId="23" fillId="0" borderId="22" xfId="72" applyNumberFormat="1" applyFont="1" applyFill="1" applyBorder="1"/>
    <xf numFmtId="3" fontId="23" fillId="0" borderId="23" xfId="72" applyNumberFormat="1" applyFont="1" applyFill="1" applyBorder="1"/>
    <xf numFmtId="3" fontId="23" fillId="0" borderId="24" xfId="72" applyNumberFormat="1" applyFont="1" applyFill="1" applyBorder="1" applyProtection="1">
      <protection hidden="1"/>
    </xf>
    <xf numFmtId="0" fontId="23" fillId="0" borderId="24" xfId="76" applyFont="1" applyFill="1" applyBorder="1"/>
    <xf numFmtId="3" fontId="23" fillId="0" borderId="24" xfId="72" applyNumberFormat="1" applyFont="1" applyFill="1" applyBorder="1"/>
    <xf numFmtId="3" fontId="23" fillId="0" borderId="39" xfId="72" applyNumberFormat="1" applyFont="1" applyFill="1" applyBorder="1"/>
    <xf numFmtId="3" fontId="1" fillId="54" borderId="64" xfId="102" applyNumberFormat="1" applyFont="1" applyFill="1" applyBorder="1" applyAlignment="1">
      <alignment horizontal="right" vertical="center"/>
    </xf>
    <xf numFmtId="3" fontId="1" fillId="0" borderId="83" xfId="102" applyNumberFormat="1" applyFont="1" applyFill="1" applyBorder="1" applyAlignment="1">
      <alignment vertical="center"/>
    </xf>
    <xf numFmtId="0" fontId="1" fillId="34" borderId="0" xfId="76" applyFont="1" applyFill="1"/>
    <xf numFmtId="0" fontId="23" fillId="34" borderId="0" xfId="76" applyFont="1" applyFill="1"/>
    <xf numFmtId="49" fontId="23" fillId="34" borderId="38" xfId="72" applyNumberFormat="1" applyFont="1" applyFill="1" applyBorder="1" applyAlignment="1">
      <alignment wrapText="1"/>
    </xf>
    <xf numFmtId="0" fontId="23" fillId="34" borderId="85" xfId="72" applyFont="1" applyFill="1" applyBorder="1" applyAlignment="1">
      <alignment horizontal="center" vertical="center"/>
    </xf>
    <xf numFmtId="0" fontId="23" fillId="34" borderId="82" xfId="72" applyFont="1" applyFill="1" applyBorder="1" applyAlignment="1">
      <alignment horizontal="center" vertical="center"/>
    </xf>
    <xf numFmtId="0" fontId="23" fillId="34" borderId="53" xfId="72" applyFont="1" applyFill="1" applyBorder="1" applyAlignment="1">
      <alignment horizontal="center" vertical="center"/>
    </xf>
    <xf numFmtId="49" fontId="23" fillId="34" borderId="74" xfId="72" applyNumberFormat="1" applyFont="1" applyFill="1" applyBorder="1" applyAlignment="1">
      <alignment wrapText="1"/>
    </xf>
    <xf numFmtId="49" fontId="23" fillId="34" borderId="74" xfId="72" applyNumberFormat="1" applyFont="1" applyFill="1" applyBorder="1" applyAlignment="1">
      <alignment horizontal="center" wrapText="1"/>
    </xf>
    <xf numFmtId="0" fontId="23" fillId="34" borderId="75" xfId="72" applyFont="1" applyFill="1" applyBorder="1" applyAlignment="1">
      <alignment horizontal="center" wrapText="1"/>
    </xf>
    <xf numFmtId="0" fontId="23" fillId="34" borderId="76" xfId="72" applyFont="1" applyFill="1" applyBorder="1" applyAlignment="1">
      <alignment horizontal="center" vertical="center" wrapText="1"/>
    </xf>
    <xf numFmtId="0" fontId="23" fillId="34" borderId="77" xfId="72" applyFont="1" applyFill="1" applyBorder="1" applyAlignment="1">
      <alignment horizontal="center" vertical="center" wrapText="1"/>
    </xf>
    <xf numFmtId="0" fontId="23" fillId="34" borderId="79" xfId="72" applyFont="1" applyFill="1" applyBorder="1" applyAlignment="1">
      <alignment horizontal="center" vertical="center" wrapText="1"/>
    </xf>
    <xf numFmtId="0" fontId="23" fillId="34" borderId="79" xfId="72" applyFont="1" applyFill="1" applyBorder="1" applyAlignment="1">
      <alignment horizontal="center" wrapText="1"/>
    </xf>
    <xf numFmtId="0" fontId="1" fillId="34" borderId="50" xfId="72" applyFont="1" applyFill="1" applyBorder="1" applyAlignment="1">
      <alignment horizontal="center" vertical="center" wrapText="1"/>
    </xf>
    <xf numFmtId="0" fontId="1" fillId="34" borderId="40" xfId="72" applyFont="1" applyFill="1" applyBorder="1" applyAlignment="1">
      <alignment horizontal="center" vertical="center" wrapText="1"/>
    </xf>
    <xf numFmtId="0" fontId="1" fillId="34" borderId="83" xfId="72" applyFont="1" applyFill="1" applyBorder="1" applyAlignment="1">
      <alignment horizontal="center" vertical="center" wrapText="1"/>
    </xf>
    <xf numFmtId="0" fontId="1" fillId="34" borderId="84" xfId="72" applyFont="1" applyFill="1" applyBorder="1" applyAlignment="1">
      <alignment horizontal="center" vertical="center" wrapText="1"/>
    </xf>
    <xf numFmtId="0" fontId="23" fillId="34" borderId="84" xfId="72" applyFont="1" applyFill="1" applyBorder="1" applyAlignment="1">
      <alignment horizontal="center" vertical="center" wrapText="1"/>
    </xf>
    <xf numFmtId="0" fontId="42" fillId="34" borderId="22" xfId="72" applyFont="1" applyFill="1" applyBorder="1" applyAlignment="1">
      <alignment horizontal="center" vertical="center" wrapText="1"/>
    </xf>
    <xf numFmtId="0" fontId="42" fillId="34" borderId="39" xfId="72" applyFont="1" applyFill="1" applyBorder="1" applyAlignment="1">
      <alignment horizontal="center" vertical="center" wrapText="1"/>
    </xf>
    <xf numFmtId="0" fontId="42" fillId="34" borderId="23" xfId="72" applyFont="1" applyFill="1" applyBorder="1" applyAlignment="1">
      <alignment horizontal="center" vertical="center" wrapText="1"/>
    </xf>
    <xf numFmtId="0" fontId="29" fillId="34" borderId="24" xfId="70" applyFont="1" applyFill="1" applyBorder="1" applyAlignment="1">
      <alignment horizontal="center" vertical="center" wrapText="1"/>
    </xf>
    <xf numFmtId="0" fontId="42" fillId="34" borderId="24" xfId="72" applyFont="1" applyFill="1" applyBorder="1" applyAlignment="1">
      <alignment horizontal="center" vertical="center" wrapText="1"/>
    </xf>
    <xf numFmtId="49" fontId="26" fillId="34" borderId="29" xfId="72" applyNumberFormat="1" applyFont="1" applyFill="1" applyBorder="1" applyAlignment="1">
      <alignment horizontal="center" vertical="center" wrapText="1"/>
    </xf>
    <xf numFmtId="0" fontId="26" fillId="34" borderId="11" xfId="72" applyFont="1" applyFill="1" applyBorder="1" applyAlignment="1">
      <alignment horizontal="center" vertical="center" wrapText="1"/>
    </xf>
    <xf numFmtId="0" fontId="26" fillId="34" borderId="48" xfId="72" applyFont="1" applyFill="1" applyBorder="1" applyAlignment="1">
      <alignment horizontal="center" vertical="center" wrapText="1"/>
    </xf>
    <xf numFmtId="0" fontId="26" fillId="34" borderId="12" xfId="72" applyFont="1" applyFill="1" applyBorder="1" applyAlignment="1">
      <alignment horizontal="center" vertical="center" wrapText="1"/>
    </xf>
    <xf numFmtId="0" fontId="26" fillId="34" borderId="13" xfId="72" applyFont="1" applyFill="1" applyBorder="1" applyAlignment="1">
      <alignment horizontal="center" vertical="center" wrapText="1"/>
    </xf>
    <xf numFmtId="49" fontId="23" fillId="89" borderId="25" xfId="72" applyNumberFormat="1" applyFont="1" applyFill="1" applyBorder="1" applyAlignment="1">
      <alignment vertical="center" wrapText="1"/>
    </xf>
    <xf numFmtId="49" fontId="41" fillId="34" borderId="51" xfId="72" applyNumberFormat="1" applyFont="1" applyFill="1" applyBorder="1" applyAlignment="1">
      <alignment wrapText="1"/>
    </xf>
    <xf numFmtId="49" fontId="23" fillId="34" borderId="52" xfId="74" applyNumberFormat="1" applyFont="1" applyFill="1" applyBorder="1" applyAlignment="1" applyProtection="1">
      <alignment wrapText="1"/>
      <protection locked="0"/>
    </xf>
    <xf numFmtId="0" fontId="5" fillId="34" borderId="0" xfId="71" applyFont="1" applyFill="1" applyAlignment="1">
      <alignment horizontal="left"/>
    </xf>
    <xf numFmtId="0" fontId="1" fillId="34" borderId="0" xfId="76" applyFont="1" applyFill="1" applyAlignment="1">
      <alignment horizontal="right"/>
    </xf>
    <xf numFmtId="3" fontId="40" fillId="90" borderId="42" xfId="76" applyNumberFormat="1" applyFont="1" applyFill="1" applyBorder="1" applyAlignment="1">
      <alignment vertical="center"/>
    </xf>
    <xf numFmtId="0" fontId="1" fillId="90" borderId="0" xfId="102" applyFont="1" applyFill="1"/>
    <xf numFmtId="0" fontId="1" fillId="90" borderId="0" xfId="102" applyFont="1" applyFill="1" applyAlignment="1">
      <alignment horizontal="center"/>
    </xf>
    <xf numFmtId="0" fontId="24" fillId="90" borderId="0" xfId="102" applyFont="1" applyFill="1" applyAlignment="1">
      <alignment horizontal="center"/>
    </xf>
    <xf numFmtId="0" fontId="40" fillId="90" borderId="0" xfId="102" applyFont="1" applyFill="1"/>
    <xf numFmtId="0" fontId="1" fillId="90" borderId="0" xfId="102" applyFont="1" applyFill="1" applyAlignment="1">
      <alignment horizontal="right"/>
    </xf>
    <xf numFmtId="0" fontId="1" fillId="90" borderId="30" xfId="102" applyFont="1" applyFill="1" applyBorder="1" applyAlignment="1">
      <alignment horizontal="left"/>
    </xf>
    <xf numFmtId="0" fontId="1" fillId="90" borderId="31" xfId="102" applyFont="1" applyFill="1" applyBorder="1" applyAlignment="1">
      <alignment horizontal="left"/>
    </xf>
    <xf numFmtId="165" fontId="1" fillId="90" borderId="31" xfId="102" applyNumberFormat="1" applyFont="1" applyFill="1" applyBorder="1" applyAlignment="1"/>
    <xf numFmtId="0" fontId="1" fillId="90" borderId="18" xfId="102" applyFont="1" applyFill="1" applyBorder="1" applyAlignment="1">
      <alignment horizontal="left"/>
    </xf>
    <xf numFmtId="0" fontId="1" fillId="90" borderId="19" xfId="102" applyFont="1" applyFill="1" applyBorder="1" applyAlignment="1">
      <alignment horizontal="left"/>
    </xf>
    <xf numFmtId="3" fontId="1" fillId="90" borderId="19" xfId="102" applyNumberFormat="1" applyFont="1" applyFill="1" applyBorder="1" applyAlignment="1">
      <alignment horizontal="left"/>
    </xf>
    <xf numFmtId="0" fontId="1" fillId="90" borderId="19" xfId="73" applyFont="1" applyFill="1" applyBorder="1" applyAlignment="1">
      <alignment horizontal="left"/>
    </xf>
    <xf numFmtId="0" fontId="1" fillId="90" borderId="86" xfId="102" applyFont="1" applyFill="1" applyBorder="1" applyAlignment="1">
      <alignment horizontal="center"/>
    </xf>
    <xf numFmtId="0" fontId="5" fillId="90" borderId="0" xfId="71" applyFont="1" applyFill="1" applyAlignment="1">
      <alignment horizontal="left"/>
    </xf>
    <xf numFmtId="0" fontId="44" fillId="90" borderId="0" xfId="102" applyFont="1" applyFill="1" applyAlignment="1">
      <alignment horizontal="right"/>
    </xf>
    <xf numFmtId="0" fontId="44" fillId="90" borderId="0" xfId="102" applyFont="1" applyFill="1" applyAlignment="1">
      <alignment horizontal="center"/>
    </xf>
    <xf numFmtId="0" fontId="44" fillId="90" borderId="0" xfId="102" applyFont="1" applyFill="1" applyAlignment="1">
      <alignment horizontal="left"/>
    </xf>
    <xf numFmtId="0" fontId="41" fillId="90" borderId="0" xfId="102" applyFont="1" applyFill="1"/>
    <xf numFmtId="0" fontId="41" fillId="90" borderId="0" xfId="102" applyFont="1" applyFill="1" applyAlignment="1">
      <alignment horizontal="right"/>
    </xf>
    <xf numFmtId="0" fontId="41" fillId="90" borderId="11" xfId="102" applyFont="1" applyFill="1" applyBorder="1" applyAlignment="1">
      <alignment horizontal="center" vertical="center" wrapText="1"/>
    </xf>
    <xf numFmtId="0" fontId="41" fillId="90" borderId="12" xfId="102" applyFont="1" applyFill="1" applyBorder="1" applyAlignment="1">
      <alignment horizontal="center" vertical="center" wrapText="1"/>
    </xf>
    <xf numFmtId="3" fontId="41" fillId="90" borderId="12" xfId="102" applyNumberFormat="1" applyFont="1" applyFill="1" applyBorder="1" applyAlignment="1">
      <alignment horizontal="center" vertical="center" wrapText="1"/>
    </xf>
    <xf numFmtId="0" fontId="41" fillId="90" borderId="13" xfId="102" applyFont="1" applyFill="1" applyBorder="1" applyAlignment="1">
      <alignment horizontal="center" vertical="center" wrapText="1"/>
    </xf>
    <xf numFmtId="165" fontId="1" fillId="90" borderId="32" xfId="102" applyNumberFormat="1" applyFont="1" applyFill="1" applyBorder="1" applyAlignment="1"/>
    <xf numFmtId="165" fontId="1" fillId="90" borderId="19" xfId="102" applyNumberFormat="1" applyFont="1" applyFill="1" applyBorder="1" applyAlignment="1"/>
    <xf numFmtId="165" fontId="1" fillId="90" borderId="20" xfId="102" applyNumberFormat="1" applyFont="1" applyFill="1" applyBorder="1" applyAlignment="1"/>
    <xf numFmtId="3" fontId="1" fillId="90" borderId="19" xfId="102" applyNumberFormat="1" applyFont="1" applyFill="1" applyBorder="1" applyAlignment="1"/>
    <xf numFmtId="165" fontId="41" fillId="90" borderId="19" xfId="102" applyNumberFormat="1" applyFont="1" applyFill="1" applyBorder="1" applyAlignment="1"/>
    <xf numFmtId="3" fontId="41" fillId="90" borderId="87" xfId="102" applyNumberFormat="1" applyFont="1" applyFill="1" applyBorder="1" applyAlignment="1">
      <alignment horizontal="left"/>
    </xf>
    <xf numFmtId="3" fontId="41" fillId="90" borderId="87" xfId="102" applyNumberFormat="1" applyFont="1" applyFill="1" applyBorder="1" applyAlignment="1"/>
    <xf numFmtId="0" fontId="45" fillId="90" borderId="0" xfId="71" applyFont="1" applyFill="1" applyAlignment="1">
      <alignment horizontal="center"/>
    </xf>
    <xf numFmtId="0" fontId="45" fillId="90" borderId="0" xfId="71" applyFont="1" applyFill="1" applyAlignment="1">
      <alignment horizontal="left"/>
    </xf>
    <xf numFmtId="0" fontId="45" fillId="90" borderId="0" xfId="102" applyFont="1" applyFill="1" applyBorder="1"/>
    <xf numFmtId="0" fontId="45" fillId="90" borderId="0" xfId="102" applyFont="1" applyFill="1" applyBorder="1" applyAlignment="1">
      <alignment horizontal="center"/>
    </xf>
    <xf numFmtId="0" fontId="45" fillId="90" borderId="0" xfId="102" applyFont="1" applyFill="1" applyAlignment="1">
      <alignment horizontal="center"/>
    </xf>
    <xf numFmtId="0" fontId="45" fillId="90" borderId="0" xfId="102" applyFont="1" applyFill="1"/>
    <xf numFmtId="3" fontId="45" fillId="90" borderId="0" xfId="102" applyNumberFormat="1" applyFont="1" applyFill="1"/>
    <xf numFmtId="0" fontId="24" fillId="90" borderId="0" xfId="102" applyFont="1" applyFill="1" applyAlignment="1"/>
    <xf numFmtId="0" fontId="25" fillId="90" borderId="0" xfId="76" applyFont="1" applyFill="1" applyAlignment="1">
      <alignment horizontal="center"/>
    </xf>
    <xf numFmtId="0" fontId="23" fillId="90" borderId="0" xfId="76" applyFont="1" applyFill="1"/>
    <xf numFmtId="0" fontId="26" fillId="90" borderId="0" xfId="76" applyFont="1" applyFill="1"/>
    <xf numFmtId="0" fontId="23" fillId="90" borderId="55" xfId="71" applyFont="1" applyFill="1" applyBorder="1" applyAlignment="1">
      <alignment horizontal="center" vertical="center" wrapText="1"/>
    </xf>
    <xf numFmtId="0" fontId="23" fillId="90" borderId="70" xfId="102" applyFont="1" applyFill="1" applyBorder="1" applyAlignment="1">
      <alignment horizontal="center" vertical="center" wrapText="1"/>
    </xf>
    <xf numFmtId="0" fontId="23" fillId="90" borderId="55" xfId="76" applyFont="1" applyFill="1" applyBorder="1" applyAlignment="1">
      <alignment horizontal="center" vertical="center" wrapText="1"/>
    </xf>
    <xf numFmtId="0" fontId="23" fillId="90" borderId="72" xfId="76" applyFont="1" applyFill="1" applyBorder="1" applyAlignment="1">
      <alignment vertical="center"/>
    </xf>
    <xf numFmtId="3" fontId="23" fillId="90" borderId="46" xfId="76" applyNumberFormat="1" applyFont="1" applyFill="1" applyBorder="1" applyAlignment="1">
      <alignment vertical="center"/>
    </xf>
    <xf numFmtId="3" fontId="40" fillId="90" borderId="14" xfId="76" applyNumberFormat="1" applyFont="1" applyFill="1" applyBorder="1" applyAlignment="1">
      <alignment vertical="center"/>
    </xf>
    <xf numFmtId="0" fontId="23" fillId="90" borderId="25" xfId="76" applyFont="1" applyFill="1" applyBorder="1" applyAlignment="1">
      <alignment vertical="center"/>
    </xf>
    <xf numFmtId="3" fontId="23" fillId="90" borderId="25" xfId="76" applyNumberFormat="1" applyFont="1" applyFill="1" applyBorder="1" applyAlignment="1">
      <alignment vertical="center"/>
    </xf>
    <xf numFmtId="3" fontId="23" fillId="90" borderId="26" xfId="76" applyNumberFormat="1" applyFont="1" applyFill="1" applyBorder="1" applyAlignment="1">
      <alignment vertical="center"/>
    </xf>
    <xf numFmtId="3" fontId="40" fillId="90" borderId="26" xfId="76" applyNumberFormat="1" applyFont="1" applyFill="1" applyBorder="1" applyAlignment="1">
      <alignment vertical="center"/>
    </xf>
    <xf numFmtId="3" fontId="23" fillId="90" borderId="74" xfId="76" applyNumberFormat="1" applyFont="1" applyFill="1" applyBorder="1" applyAlignment="1">
      <alignment vertical="center"/>
    </xf>
    <xf numFmtId="0" fontId="23" fillId="90" borderId="29" xfId="76" applyFont="1" applyFill="1" applyBorder="1" applyAlignment="1">
      <alignment vertical="center"/>
    </xf>
    <xf numFmtId="3" fontId="23" fillId="90" borderId="47" xfId="76" applyNumberFormat="1" applyFont="1" applyFill="1" applyBorder="1" applyAlignment="1">
      <alignment vertical="center"/>
    </xf>
    <xf numFmtId="3" fontId="23" fillId="90" borderId="29" xfId="76" applyNumberFormat="1" applyFont="1" applyFill="1" applyBorder="1" applyAlignment="1">
      <alignment vertical="center"/>
    </xf>
    <xf numFmtId="0" fontId="23" fillId="90" borderId="0" xfId="76" applyFont="1" applyFill="1" applyBorder="1" applyAlignment="1">
      <alignment vertical="center"/>
    </xf>
    <xf numFmtId="0" fontId="27" fillId="90" borderId="0" xfId="76" applyFont="1" applyFill="1" applyBorder="1"/>
    <xf numFmtId="0" fontId="28" fillId="90" borderId="0" xfId="102" applyFont="1" applyFill="1"/>
    <xf numFmtId="0" fontId="40" fillId="90" borderId="0" xfId="76" applyFont="1" applyFill="1"/>
    <xf numFmtId="2" fontId="40" fillId="90" borderId="10" xfId="102" applyNumberFormat="1" applyFont="1" applyFill="1" applyBorder="1" applyAlignment="1">
      <alignment horizontal="right"/>
    </xf>
    <xf numFmtId="2" fontId="40" fillId="90" borderId="0" xfId="102" applyNumberFormat="1" applyFont="1" applyFill="1" applyBorder="1" applyAlignment="1">
      <alignment horizontal="center"/>
    </xf>
    <xf numFmtId="3" fontId="40" fillId="90" borderId="72" xfId="76" applyNumberFormat="1" applyFont="1" applyFill="1" applyBorder="1" applyAlignment="1">
      <alignment vertical="center"/>
    </xf>
    <xf numFmtId="0" fontId="40" fillId="90" borderId="26" xfId="76" applyFont="1" applyFill="1" applyBorder="1" applyAlignment="1">
      <alignment vertical="center"/>
    </xf>
    <xf numFmtId="3" fontId="40" fillId="90" borderId="51" xfId="76" applyNumberFormat="1" applyFont="1" applyFill="1" applyBorder="1" applyAlignment="1">
      <alignment vertical="center"/>
    </xf>
    <xf numFmtId="0" fontId="40" fillId="90" borderId="51" xfId="76" applyFont="1" applyFill="1" applyBorder="1" applyAlignment="1">
      <alignment vertical="center"/>
    </xf>
    <xf numFmtId="3" fontId="40" fillId="90" borderId="51" xfId="76" applyNumberFormat="1" applyFont="1" applyFill="1" applyBorder="1" applyAlignment="1">
      <alignment vertical="center" wrapText="1"/>
    </xf>
    <xf numFmtId="0" fontId="40" fillId="90" borderId="73" xfId="76" applyFont="1" applyFill="1" applyBorder="1" applyAlignment="1">
      <alignment vertical="center" wrapText="1"/>
    </xf>
    <xf numFmtId="3" fontId="40" fillId="90" borderId="25" xfId="76" applyNumberFormat="1" applyFont="1" applyFill="1" applyBorder="1" applyAlignment="1">
      <alignment vertical="center"/>
    </xf>
    <xf numFmtId="0" fontId="40" fillId="90" borderId="73" xfId="76" applyFont="1" applyFill="1" applyBorder="1" applyAlignment="1">
      <alignment vertical="center"/>
    </xf>
    <xf numFmtId="3" fontId="40" fillId="90" borderId="74" xfId="76" applyNumberFormat="1" applyFont="1" applyFill="1" applyBorder="1" applyAlignment="1">
      <alignment vertical="center"/>
    </xf>
    <xf numFmtId="0" fontId="40" fillId="90" borderId="52" xfId="76" applyFont="1" applyFill="1" applyBorder="1" applyAlignment="1">
      <alignment vertical="center" wrapText="1"/>
    </xf>
    <xf numFmtId="3" fontId="40" fillId="90" borderId="52" xfId="76" applyNumberFormat="1" applyFont="1" applyFill="1" applyBorder="1" applyAlignment="1">
      <alignment vertical="center"/>
    </xf>
    <xf numFmtId="3" fontId="40" fillId="90" borderId="29" xfId="76" applyNumberFormat="1" applyFont="1" applyFill="1" applyBorder="1" applyAlignment="1">
      <alignment vertical="center"/>
    </xf>
    <xf numFmtId="3" fontId="40" fillId="90" borderId="0" xfId="76" applyNumberFormat="1" applyFont="1" applyFill="1" applyBorder="1" applyAlignment="1">
      <alignment vertical="center"/>
    </xf>
    <xf numFmtId="0" fontId="40" fillId="90" borderId="0" xfId="76" applyFont="1" applyFill="1" applyBorder="1"/>
    <xf numFmtId="0" fontId="40" fillId="90" borderId="0" xfId="102" applyFont="1" applyFill="1" applyBorder="1"/>
    <xf numFmtId="3" fontId="0" fillId="0" borderId="0" xfId="0" applyNumberFormat="1"/>
    <xf numFmtId="0" fontId="24" fillId="34" borderId="0" xfId="98" applyFont="1" applyFill="1" applyAlignment="1">
      <alignment horizontal="center"/>
    </xf>
    <xf numFmtId="4" fontId="0" fillId="0" borderId="0" xfId="0" applyNumberFormat="1"/>
    <xf numFmtId="9" fontId="0" fillId="0" borderId="0" xfId="0" applyNumberFormat="1"/>
    <xf numFmtId="3" fontId="45" fillId="90" borderId="0" xfId="102" applyNumberFormat="1" applyFont="1" applyFill="1" applyBorder="1"/>
    <xf numFmtId="0" fontId="0" fillId="0" borderId="0" xfId="0" applyFill="1"/>
    <xf numFmtId="0" fontId="24" fillId="0" borderId="0" xfId="102" applyFont="1" applyFill="1" applyAlignment="1">
      <alignment horizontal="left" vertical="center"/>
    </xf>
    <xf numFmtId="0" fontId="36" fillId="0" borderId="0" xfId="102" applyFont="1" applyFill="1" applyAlignment="1">
      <alignment horizontal="left" vertical="center"/>
    </xf>
    <xf numFmtId="3" fontId="24" fillId="0" borderId="0" xfId="102" applyNumberFormat="1" applyFont="1" applyFill="1" applyAlignment="1">
      <alignment horizontal="left" vertical="center"/>
    </xf>
    <xf numFmtId="3" fontId="43" fillId="0" borderId="0" xfId="102" applyNumberFormat="1" applyFont="1" applyFill="1" applyAlignment="1">
      <alignment horizontal="left" vertical="center"/>
    </xf>
    <xf numFmtId="0" fontId="37" fillId="0" borderId="0" xfId="102" applyFont="1" applyFill="1" applyAlignment="1">
      <alignment vertical="center"/>
    </xf>
    <xf numFmtId="3" fontId="1" fillId="0" borderId="0" xfId="102" applyNumberFormat="1" applyFont="1" applyFill="1" applyAlignment="1">
      <alignment vertical="center"/>
    </xf>
    <xf numFmtId="0" fontId="23" fillId="0" borderId="0" xfId="102" applyFont="1" applyFill="1" applyAlignment="1">
      <alignment horizontal="right" vertical="center"/>
    </xf>
    <xf numFmtId="0" fontId="37" fillId="0" borderId="0" xfId="102" applyFont="1" applyFill="1" applyAlignment="1">
      <alignment horizontal="center" vertical="center"/>
    </xf>
    <xf numFmtId="0" fontId="1" fillId="0" borderId="0" xfId="102" applyFont="1" applyFill="1" applyAlignment="1">
      <alignment horizontal="right" vertical="center"/>
    </xf>
    <xf numFmtId="0" fontId="23" fillId="0" borderId="11" xfId="102" applyFont="1" applyFill="1" applyBorder="1" applyAlignment="1">
      <alignment horizontal="center" vertical="center" wrapText="1"/>
    </xf>
    <xf numFmtId="0" fontId="23" fillId="0" borderId="12" xfId="102" applyFont="1" applyFill="1" applyBorder="1" applyAlignment="1">
      <alignment horizontal="center" vertical="center" wrapText="1"/>
    </xf>
    <xf numFmtId="3" fontId="23" fillId="0" borderId="12" xfId="102" applyNumberFormat="1" applyFont="1" applyFill="1" applyBorder="1" applyAlignment="1">
      <alignment horizontal="center" vertical="center" wrapText="1"/>
    </xf>
    <xf numFmtId="0" fontId="23" fillId="0" borderId="13" xfId="102" applyFont="1" applyFill="1" applyBorder="1" applyAlignment="1">
      <alignment horizontal="center" vertical="center" wrapText="1"/>
    </xf>
    <xf numFmtId="0" fontId="34" fillId="0" borderId="0" xfId="0" applyFont="1" applyFill="1"/>
    <xf numFmtId="0" fontId="1" fillId="0" borderId="30" xfId="102" applyFont="1" applyFill="1" applyBorder="1" applyAlignment="1">
      <alignment horizontal="left"/>
    </xf>
    <xf numFmtId="0" fontId="1" fillId="0" borderId="31" xfId="102" applyFont="1" applyFill="1" applyBorder="1" applyAlignment="1">
      <alignment horizontal="left"/>
    </xf>
    <xf numFmtId="0" fontId="1" fillId="0" borderId="18" xfId="102" applyFont="1" applyFill="1" applyBorder="1" applyAlignment="1">
      <alignment horizontal="left"/>
    </xf>
    <xf numFmtId="0" fontId="1" fillId="0" borderId="19" xfId="102" applyFont="1" applyFill="1" applyBorder="1" applyAlignment="1">
      <alignment horizontal="left"/>
    </xf>
    <xf numFmtId="0" fontId="35" fillId="0" borderId="0" xfId="0" applyFont="1" applyFill="1"/>
    <xf numFmtId="3" fontId="0" fillId="0" borderId="0" xfId="0" applyNumberFormat="1" applyFont="1" applyFill="1"/>
    <xf numFmtId="0" fontId="1" fillId="0" borderId="19" xfId="75" applyFont="1" applyFill="1" applyBorder="1" applyAlignment="1">
      <alignment horizontal="left"/>
    </xf>
    <xf numFmtId="3" fontId="34" fillId="0" borderId="0" xfId="0" applyNumberFormat="1" applyFont="1" applyFill="1"/>
    <xf numFmtId="0" fontId="40" fillId="0" borderId="0" xfId="102" applyFont="1" applyFill="1" applyAlignment="1">
      <alignment vertical="center"/>
    </xf>
    <xf numFmtId="3" fontId="40" fillId="0" borderId="0" xfId="102" applyNumberFormat="1" applyFont="1" applyFill="1" applyAlignment="1">
      <alignment vertical="center"/>
    </xf>
    <xf numFmtId="0" fontId="39" fillId="0" borderId="0" xfId="102" applyFont="1" applyFill="1" applyAlignment="1">
      <alignment horizontal="center" vertical="center"/>
    </xf>
    <xf numFmtId="0" fontId="39" fillId="0" borderId="0" xfId="102" applyFont="1" applyFill="1" applyAlignment="1">
      <alignment vertical="center"/>
    </xf>
    <xf numFmtId="3" fontId="40" fillId="0" borderId="19" xfId="102" applyNumberFormat="1" applyFont="1" applyFill="1" applyBorder="1" applyAlignment="1">
      <alignment vertical="center"/>
    </xf>
    <xf numFmtId="0" fontId="1" fillId="0" borderId="40" xfId="102" applyFont="1" applyFill="1" applyBorder="1" applyAlignment="1">
      <alignment horizontal="left"/>
    </xf>
    <xf numFmtId="0" fontId="1" fillId="0" borderId="83" xfId="102" applyFont="1" applyFill="1" applyBorder="1" applyAlignment="1">
      <alignment horizontal="left"/>
    </xf>
    <xf numFmtId="0" fontId="1" fillId="0" borderId="11" xfId="102" applyFont="1" applyFill="1" applyBorder="1" applyAlignment="1">
      <alignment horizontal="center" vertical="center"/>
    </xf>
    <xf numFmtId="0" fontId="41" fillId="0" borderId="12" xfId="102" applyFont="1" applyFill="1" applyBorder="1" applyAlignment="1">
      <alignment horizontal="left" vertical="center"/>
    </xf>
    <xf numFmtId="3" fontId="23" fillId="0" borderId="12" xfId="102" applyNumberFormat="1" applyFont="1" applyFill="1" applyBorder="1" applyAlignment="1">
      <alignment vertical="center"/>
    </xf>
    <xf numFmtId="0" fontId="1" fillId="0" borderId="0" xfId="102" applyFont="1" applyFill="1" applyAlignment="1">
      <alignment horizontal="center" vertical="center"/>
    </xf>
    <xf numFmtId="0" fontId="1" fillId="0" borderId="0" xfId="102" applyFont="1" applyFill="1" applyAlignment="1">
      <alignment vertical="center"/>
    </xf>
    <xf numFmtId="0" fontId="5" fillId="0" borderId="0" xfId="71" applyFont="1" applyFill="1" applyAlignment="1">
      <alignment horizontal="center"/>
    </xf>
    <xf numFmtId="0" fontId="5" fillId="0" borderId="0" xfId="71" applyFont="1" applyFill="1" applyAlignment="1">
      <alignment horizontal="left"/>
    </xf>
    <xf numFmtId="3" fontId="5" fillId="0" borderId="0" xfId="102" applyNumberFormat="1" applyFont="1" applyFill="1" applyBorder="1" applyAlignment="1">
      <alignment vertical="center"/>
    </xf>
    <xf numFmtId="3" fontId="23" fillId="0" borderId="0" xfId="102" applyNumberFormat="1" applyFont="1" applyFill="1" applyBorder="1" applyAlignment="1">
      <alignment vertical="center"/>
    </xf>
    <xf numFmtId="0" fontId="5" fillId="0" borderId="0" xfId="102" applyFont="1" applyFill="1" applyBorder="1" applyAlignment="1">
      <alignment horizontal="center" vertical="center"/>
    </xf>
    <xf numFmtId="0" fontId="5" fillId="0" borderId="0" xfId="102" applyFont="1" applyFill="1" applyAlignment="1">
      <alignment horizontal="center"/>
    </xf>
    <xf numFmtId="3" fontId="5" fillId="0" borderId="0" xfId="102" applyNumberFormat="1" applyFont="1" applyFill="1" applyAlignment="1">
      <alignment vertical="center"/>
    </xf>
    <xf numFmtId="0" fontId="1" fillId="0" borderId="0" xfId="102" applyFont="1" applyFill="1" applyAlignment="1">
      <alignment horizontal="center"/>
    </xf>
    <xf numFmtId="3" fontId="1" fillId="0" borderId="0" xfId="102" applyNumberFormat="1" applyFont="1" applyFill="1" applyBorder="1" applyAlignment="1">
      <alignment vertical="center"/>
    </xf>
    <xf numFmtId="0" fontId="1" fillId="0" borderId="0" xfId="102" applyFont="1" applyFill="1" applyBorder="1" applyAlignment="1">
      <alignment vertical="center"/>
    </xf>
    <xf numFmtId="3" fontId="1" fillId="0" borderId="19" xfId="102" applyNumberFormat="1" applyFont="1" applyFill="1" applyBorder="1" applyAlignment="1"/>
    <xf numFmtId="3" fontId="1" fillId="0" borderId="20" xfId="102" applyNumberFormat="1" applyFont="1" applyFill="1" applyBorder="1" applyAlignment="1"/>
    <xf numFmtId="3" fontId="41" fillId="0" borderId="87" xfId="102" applyNumberFormat="1" applyFont="1" applyFill="1" applyBorder="1" applyAlignment="1"/>
    <xf numFmtId="0" fontId="44" fillId="90" borderId="0" xfId="102" applyFont="1" applyFill="1" applyAlignment="1">
      <alignment horizontal="center"/>
    </xf>
    <xf numFmtId="3" fontId="24" fillId="0" borderId="0" xfId="102" applyNumberFormat="1" applyFont="1" applyFill="1" applyAlignment="1">
      <alignment horizontal="center" vertical="center"/>
    </xf>
    <xf numFmtId="0" fontId="24" fillId="0" borderId="0" xfId="102" applyFont="1" applyFill="1" applyAlignment="1">
      <alignment horizontal="center" vertical="center"/>
    </xf>
    <xf numFmtId="0" fontId="24" fillId="82" borderId="0" xfId="102" applyFont="1" applyFill="1" applyAlignment="1">
      <alignment horizontal="center" vertical="center"/>
    </xf>
    <xf numFmtId="0" fontId="1" fillId="83" borderId="0" xfId="102" applyFont="1" applyFill="1" applyBorder="1" applyAlignment="1">
      <alignment horizontal="right" vertical="center"/>
    </xf>
    <xf numFmtId="0" fontId="30" fillId="84" borderId="54" xfId="102" applyFont="1" applyFill="1" applyBorder="1" applyAlignment="1">
      <alignment horizontal="center" vertical="center" wrapText="1"/>
    </xf>
    <xf numFmtId="0" fontId="30" fillId="85" borderId="56" xfId="102" applyFont="1" applyFill="1" applyBorder="1" applyAlignment="1">
      <alignment horizontal="center" vertical="center" wrapText="1"/>
    </xf>
    <xf numFmtId="0" fontId="30" fillId="86" borderId="78" xfId="102" applyFont="1" applyFill="1" applyBorder="1" applyAlignment="1">
      <alignment horizontal="center" vertical="center"/>
    </xf>
    <xf numFmtId="0" fontId="30" fillId="87" borderId="70" xfId="102" applyFont="1" applyFill="1" applyBorder="1" applyAlignment="1">
      <alignment horizontal="center" vertical="center"/>
    </xf>
    <xf numFmtId="0" fontId="24" fillId="90" borderId="0" xfId="102" applyFont="1" applyFill="1" applyAlignment="1">
      <alignment horizontal="center"/>
    </xf>
    <xf numFmtId="0" fontId="24" fillId="90" borderId="0" xfId="76" applyFont="1" applyFill="1" applyAlignment="1">
      <alignment horizontal="center"/>
    </xf>
    <xf numFmtId="0" fontId="24" fillId="34" borderId="0" xfId="98" applyFont="1" applyFill="1" applyAlignment="1">
      <alignment horizontal="center"/>
    </xf>
    <xf numFmtId="0" fontId="24" fillId="34" borderId="0" xfId="76" applyFont="1" applyFill="1" applyAlignment="1">
      <alignment horizontal="center"/>
    </xf>
    <xf numFmtId="0" fontId="23" fillId="34" borderId="78" xfId="72" applyFont="1" applyFill="1" applyBorder="1" applyAlignment="1">
      <alignment horizontal="center" vertical="center"/>
    </xf>
    <xf numFmtId="0" fontId="23" fillId="34" borderId="71" xfId="72" applyFont="1" applyFill="1" applyBorder="1" applyAlignment="1">
      <alignment horizontal="center" vertical="center"/>
    </xf>
    <xf numFmtId="0" fontId="23" fillId="34" borderId="70" xfId="72" applyFont="1" applyFill="1" applyBorder="1" applyAlignment="1">
      <alignment horizontal="center" vertical="center"/>
    </xf>
    <xf numFmtId="0" fontId="23" fillId="34" borderId="35" xfId="72" applyFont="1" applyFill="1" applyBorder="1" applyAlignment="1">
      <alignment horizontal="center" vertical="center"/>
    </xf>
    <xf numFmtId="0" fontId="23" fillId="34" borderId="0" xfId="72" applyFont="1" applyFill="1" applyBorder="1" applyAlignment="1">
      <alignment horizontal="center" vertical="center"/>
    </xf>
    <xf numFmtId="0" fontId="23" fillId="34" borderId="80" xfId="72" applyFont="1" applyFill="1" applyBorder="1" applyAlignment="1">
      <alignment horizontal="center" vertical="center"/>
    </xf>
    <xf numFmtId="0" fontId="23" fillId="34" borderId="21" xfId="72" applyFont="1" applyFill="1" applyBorder="1" applyAlignment="1">
      <alignment horizontal="center" vertical="center"/>
    </xf>
    <xf numFmtId="0" fontId="23" fillId="34" borderId="10" xfId="72" applyFont="1" applyFill="1" applyBorder="1" applyAlignment="1">
      <alignment horizontal="center" vertical="center"/>
    </xf>
    <xf numFmtId="0" fontId="23" fillId="34" borderId="28" xfId="72" applyFont="1" applyFill="1" applyBorder="1" applyAlignment="1">
      <alignment horizontal="center" vertical="center"/>
    </xf>
    <xf numFmtId="0" fontId="23" fillId="34" borderId="45" xfId="72" applyFont="1" applyFill="1" applyBorder="1" applyAlignment="1">
      <alignment horizontal="center" vertical="center" wrapText="1"/>
    </xf>
    <xf numFmtId="0" fontId="23" fillId="34" borderId="81" xfId="72" applyFont="1" applyFill="1" applyBorder="1" applyAlignment="1">
      <alignment horizontal="center" vertical="center" wrapText="1"/>
    </xf>
    <xf numFmtId="0" fontId="23" fillId="34" borderId="36" xfId="72" applyFont="1" applyFill="1" applyBorder="1" applyAlignment="1">
      <alignment horizontal="center" vertical="center" wrapText="1"/>
    </xf>
    <xf numFmtId="0" fontId="23" fillId="34" borderId="21" xfId="72" applyFont="1" applyFill="1" applyBorder="1" applyAlignment="1">
      <alignment horizontal="center" vertical="center" wrapText="1"/>
    </xf>
    <xf numFmtId="0" fontId="23" fillId="34" borderId="10" xfId="72" applyFont="1" applyFill="1" applyBorder="1" applyAlignment="1">
      <alignment horizontal="center" vertical="center" wrapText="1"/>
    </xf>
    <xf numFmtId="0" fontId="23" fillId="34" borderId="28" xfId="72" applyFont="1" applyFill="1" applyBorder="1" applyAlignment="1">
      <alignment horizontal="center" vertical="center" wrapText="1"/>
    </xf>
    <xf numFmtId="165" fontId="41" fillId="90" borderId="20" xfId="102" applyNumberFormat="1" applyFont="1" applyFill="1" applyBorder="1" applyAlignment="1"/>
    <xf numFmtId="3" fontId="1" fillId="90" borderId="20" xfId="102" applyNumberFormat="1" applyFont="1" applyFill="1" applyBorder="1" applyAlignment="1"/>
    <xf numFmtId="3" fontId="41" fillId="0" borderId="88" xfId="102" applyNumberFormat="1" applyFont="1" applyFill="1" applyBorder="1" applyAlignment="1"/>
    <xf numFmtId="3" fontId="1" fillId="0" borderId="32" xfId="102" applyNumberFormat="1" applyFont="1" applyFill="1" applyBorder="1" applyAlignment="1">
      <alignment vertical="center"/>
    </xf>
    <xf numFmtId="0" fontId="1" fillId="0" borderId="89" xfId="102" applyFont="1" applyFill="1" applyBorder="1" applyAlignment="1">
      <alignment horizontal="left"/>
    </xf>
    <xf numFmtId="0" fontId="38" fillId="0" borderId="22" xfId="0" applyFont="1" applyFill="1" applyBorder="1"/>
    <xf numFmtId="0" fontId="38" fillId="0" borderId="23" xfId="0" applyFont="1" applyFill="1" applyBorder="1"/>
    <xf numFmtId="3" fontId="1" fillId="0" borderId="23" xfId="102" applyNumberFormat="1" applyFont="1" applyFill="1" applyBorder="1" applyAlignment="1">
      <alignment vertical="center"/>
    </xf>
    <xf numFmtId="3" fontId="1" fillId="0" borderId="24" xfId="102" applyNumberFormat="1" applyFont="1" applyFill="1" applyBorder="1" applyAlignment="1">
      <alignment vertical="center"/>
    </xf>
  </cellXfs>
  <cellStyles count="103">
    <cellStyle name="20 % – Zvýraznění1" xfId="6" xr:uid="{00000000-0005-0000-0000-000000000000}"/>
    <cellStyle name="20 % – Zvýraznění2" xfId="7" xr:uid="{00000000-0005-0000-0000-000001000000}"/>
    <cellStyle name="20 % – Zvýraznění3" xfId="8" xr:uid="{00000000-0005-0000-0000-000002000000}"/>
    <cellStyle name="20 % – Zvýraznění4" xfId="9" xr:uid="{00000000-0005-0000-0000-000003000000}"/>
    <cellStyle name="20 % – Zvýraznění5" xfId="10" xr:uid="{00000000-0005-0000-0000-000004000000}"/>
    <cellStyle name="20 % – Zvýraznění6" xfId="11" xr:uid="{00000000-0005-0000-0000-000005000000}"/>
    <cellStyle name="20% - Accent1" xfId="12" xr:uid="{00000000-0005-0000-0000-000006000000}"/>
    <cellStyle name="20% - Accent2" xfId="13" xr:uid="{00000000-0005-0000-0000-000007000000}"/>
    <cellStyle name="20% - Accent3" xfId="14" xr:uid="{00000000-0005-0000-0000-000008000000}"/>
    <cellStyle name="20% - Accent4" xfId="15" xr:uid="{00000000-0005-0000-0000-000009000000}"/>
    <cellStyle name="20% - Accent5" xfId="16" xr:uid="{00000000-0005-0000-0000-00000A000000}"/>
    <cellStyle name="20% - Accent6" xfId="17" xr:uid="{00000000-0005-0000-0000-00000B000000}"/>
    <cellStyle name="40 % – Zvýraznění1" xfId="18" xr:uid="{00000000-0005-0000-0000-00000C000000}"/>
    <cellStyle name="40 % – Zvýraznění2" xfId="19" xr:uid="{00000000-0005-0000-0000-00000D000000}"/>
    <cellStyle name="40 % – Zvýraznění3" xfId="20" xr:uid="{00000000-0005-0000-0000-00000E000000}"/>
    <cellStyle name="40 % – Zvýraznění4" xfId="21" xr:uid="{00000000-0005-0000-0000-00000F000000}"/>
    <cellStyle name="40 % – Zvýraznění5" xfId="22" xr:uid="{00000000-0005-0000-0000-000010000000}"/>
    <cellStyle name="40 % – Zvýraznění6" xfId="23" xr:uid="{00000000-0005-0000-0000-000011000000}"/>
    <cellStyle name="40% - Accent1" xfId="24" xr:uid="{00000000-0005-0000-0000-000012000000}"/>
    <cellStyle name="40% - Accent2" xfId="25" xr:uid="{00000000-0005-0000-0000-000013000000}"/>
    <cellStyle name="40% - Accent3" xfId="26" xr:uid="{00000000-0005-0000-0000-000014000000}"/>
    <cellStyle name="40% - Accent4" xfId="27" xr:uid="{00000000-0005-0000-0000-000015000000}"/>
    <cellStyle name="40% - Accent5" xfId="28" xr:uid="{00000000-0005-0000-0000-000016000000}"/>
    <cellStyle name="40% - Accent6" xfId="29" xr:uid="{00000000-0005-0000-0000-000017000000}"/>
    <cellStyle name="60 % – Zvýraznění1" xfId="30" xr:uid="{00000000-0005-0000-0000-000018000000}"/>
    <cellStyle name="60 % – Zvýraznění2" xfId="31" xr:uid="{00000000-0005-0000-0000-000019000000}"/>
    <cellStyle name="60 % – Zvýraznění3" xfId="32" xr:uid="{00000000-0005-0000-0000-00001A000000}"/>
    <cellStyle name="60 % – Zvýraznění4" xfId="33" xr:uid="{00000000-0005-0000-0000-00001B000000}"/>
    <cellStyle name="60 % – Zvýraznění5" xfId="34" xr:uid="{00000000-0005-0000-0000-00001C000000}"/>
    <cellStyle name="60 % – Zvýraznění6" xfId="35" xr:uid="{00000000-0005-0000-0000-00001D000000}"/>
    <cellStyle name="60% - Accent1" xfId="36" xr:uid="{00000000-0005-0000-0000-00001E000000}"/>
    <cellStyle name="60% - Accent2" xfId="37" xr:uid="{00000000-0005-0000-0000-00001F000000}"/>
    <cellStyle name="60% - Accent3" xfId="38" xr:uid="{00000000-0005-0000-0000-000020000000}"/>
    <cellStyle name="60% - Accent4" xfId="39" xr:uid="{00000000-0005-0000-0000-000021000000}"/>
    <cellStyle name="60% - Accent5" xfId="40" xr:uid="{00000000-0005-0000-0000-000022000000}"/>
    <cellStyle name="60% - Accent6" xfId="41" xr:uid="{00000000-0005-0000-0000-000023000000}"/>
    <cellStyle name="Accent1" xfId="42" xr:uid="{00000000-0005-0000-0000-000024000000}"/>
    <cellStyle name="Accent2" xfId="43" xr:uid="{00000000-0005-0000-0000-000025000000}"/>
    <cellStyle name="Accent3" xfId="44" xr:uid="{00000000-0005-0000-0000-000026000000}"/>
    <cellStyle name="Accent4" xfId="45" xr:uid="{00000000-0005-0000-0000-000027000000}"/>
    <cellStyle name="Accent5" xfId="46" xr:uid="{00000000-0005-0000-0000-000028000000}"/>
    <cellStyle name="Accent6" xfId="47" xr:uid="{00000000-0005-0000-0000-000029000000}"/>
    <cellStyle name="Bad" xfId="48" xr:uid="{00000000-0005-0000-0000-00002A000000}"/>
    <cellStyle name="Calculation" xfId="49" xr:uid="{00000000-0005-0000-0000-00002B000000}"/>
    <cellStyle name="Celkem" xfId="50" xr:uid="{00000000-0005-0000-0000-00002C000000}"/>
    <cellStyle name="Comma" xfId="4" xr:uid="{00000000-0005-0000-0000-00002D000000}"/>
    <cellStyle name="Comma [0]" xfId="5" xr:uid="{00000000-0005-0000-0000-00002E000000}"/>
    <cellStyle name="Currency" xfId="2" xr:uid="{00000000-0005-0000-0000-00002F000000}"/>
    <cellStyle name="Currency [0]" xfId="3" xr:uid="{00000000-0005-0000-0000-000030000000}"/>
    <cellStyle name="Čárky bez des. míst" xfId="51" xr:uid="{00000000-0005-0000-0000-000031000000}"/>
    <cellStyle name="Čárky bez des. míst 2" xfId="96" xr:uid="{00000000-0005-0000-0000-000032000000}"/>
    <cellStyle name="Čárky bez des. míst 3" xfId="100" xr:uid="{00000000-0005-0000-0000-000033000000}"/>
    <cellStyle name="Explanatory Text" xfId="52" xr:uid="{00000000-0005-0000-0000-000034000000}"/>
    <cellStyle name="Good" xfId="53" xr:uid="{00000000-0005-0000-0000-000035000000}"/>
    <cellStyle name="Heading 1" xfId="54" xr:uid="{00000000-0005-0000-0000-000036000000}"/>
    <cellStyle name="Heading 2" xfId="55" xr:uid="{00000000-0005-0000-0000-000037000000}"/>
    <cellStyle name="Heading 3" xfId="56" xr:uid="{00000000-0005-0000-0000-000038000000}"/>
    <cellStyle name="Heading 4" xfId="57" xr:uid="{00000000-0005-0000-0000-000039000000}"/>
    <cellStyle name="Check Cell" xfId="58" xr:uid="{00000000-0005-0000-0000-00003A000000}"/>
    <cellStyle name="Chybně" xfId="59" xr:uid="{00000000-0005-0000-0000-00003B000000}"/>
    <cellStyle name="Input" xfId="60" xr:uid="{00000000-0005-0000-0000-00003C000000}"/>
    <cellStyle name="Kontrolní buňka" xfId="61" xr:uid="{00000000-0005-0000-0000-00003D000000}"/>
    <cellStyle name="Linked Cell" xfId="62" xr:uid="{00000000-0005-0000-0000-00003E000000}"/>
    <cellStyle name="Nadpis 1" xfId="63" xr:uid="{00000000-0005-0000-0000-00003F000000}"/>
    <cellStyle name="Nadpis 2" xfId="64" xr:uid="{00000000-0005-0000-0000-000040000000}"/>
    <cellStyle name="Nadpis 3" xfId="65" xr:uid="{00000000-0005-0000-0000-000041000000}"/>
    <cellStyle name="Nadpis 4" xfId="66" xr:uid="{00000000-0005-0000-0000-000042000000}"/>
    <cellStyle name="Název" xfId="67" xr:uid="{00000000-0005-0000-0000-000043000000}"/>
    <cellStyle name="Neutral" xfId="68" xr:uid="{00000000-0005-0000-0000-000044000000}"/>
    <cellStyle name="Neutrální" xfId="69" xr:uid="{00000000-0005-0000-0000-000045000000}"/>
    <cellStyle name="Normal" xfId="102" xr:uid="{00000000-0005-0000-0000-000046000000}"/>
    <cellStyle name="Normální" xfId="0" builtinId="0"/>
    <cellStyle name="Normální 2" xfId="97" xr:uid="{00000000-0005-0000-0000-000048000000}"/>
    <cellStyle name="Normální 2 2" xfId="98" xr:uid="{00000000-0005-0000-0000-000049000000}"/>
    <cellStyle name="Normální 3" xfId="99" xr:uid="{00000000-0005-0000-0000-00004A000000}"/>
    <cellStyle name="Normální 3 2" xfId="101" xr:uid="{00000000-0005-0000-0000-00004B000000}"/>
    <cellStyle name="normální_344 ÚPV Hejný NR 2012" xfId="70" xr:uid="{00000000-0005-0000-0000-00004C000000}"/>
    <cellStyle name="normální_bilance jednoduchá" xfId="71" xr:uid="{00000000-0005-0000-0000-00004D000000}"/>
    <cellStyle name="normální_Formulář 2 6 - předáno 12 10 2007 (3)" xfId="72" xr:uid="{00000000-0005-0000-0000-00004E000000}"/>
    <cellStyle name="normální_List1" xfId="73" xr:uid="{00000000-0005-0000-0000-00004F000000}"/>
    <cellStyle name="normální_Návrh nové tabulky 1_6 vyhlášky 165_2008_25_02_2013" xfId="74" xr:uid="{00000000-0005-0000-0000-000050000000}"/>
    <cellStyle name="normální_V 2011" xfId="75" xr:uid="{00000000-0005-0000-0000-000051000000}"/>
    <cellStyle name="normální_Vyhled_04_06_SFZP" xfId="76" xr:uid="{00000000-0005-0000-0000-000052000000}"/>
    <cellStyle name="Note" xfId="77" xr:uid="{00000000-0005-0000-0000-000053000000}"/>
    <cellStyle name="Output" xfId="78" xr:uid="{00000000-0005-0000-0000-000054000000}"/>
    <cellStyle name="Percent" xfId="1" xr:uid="{00000000-0005-0000-0000-000055000000}"/>
    <cellStyle name="Poznámka" xfId="79" xr:uid="{00000000-0005-0000-0000-000056000000}"/>
    <cellStyle name="Propojená buňka" xfId="80" xr:uid="{00000000-0005-0000-0000-000057000000}"/>
    <cellStyle name="Správně" xfId="81" xr:uid="{00000000-0005-0000-0000-000058000000}"/>
    <cellStyle name="Text upozornění" xfId="82" xr:uid="{00000000-0005-0000-0000-000059000000}"/>
    <cellStyle name="Title" xfId="83" xr:uid="{00000000-0005-0000-0000-00005A000000}"/>
    <cellStyle name="Total" xfId="84" xr:uid="{00000000-0005-0000-0000-00005B000000}"/>
    <cellStyle name="Vstup" xfId="85" xr:uid="{00000000-0005-0000-0000-00005C000000}"/>
    <cellStyle name="Výpočet" xfId="86" xr:uid="{00000000-0005-0000-0000-00005D000000}"/>
    <cellStyle name="Výstup" xfId="87" xr:uid="{00000000-0005-0000-0000-00005E000000}"/>
    <cellStyle name="Vysvětlující text" xfId="88" xr:uid="{00000000-0005-0000-0000-00005F000000}"/>
    <cellStyle name="Warning Text" xfId="89" xr:uid="{00000000-0005-0000-0000-000060000000}"/>
    <cellStyle name="Zvýraznění 1" xfId="90" xr:uid="{00000000-0005-0000-0000-000061000000}"/>
    <cellStyle name="Zvýraznění 2" xfId="91" xr:uid="{00000000-0005-0000-0000-000062000000}"/>
    <cellStyle name="Zvýraznění 3" xfId="92" xr:uid="{00000000-0005-0000-0000-000063000000}"/>
    <cellStyle name="Zvýraznění 4" xfId="93" xr:uid="{00000000-0005-0000-0000-000064000000}"/>
    <cellStyle name="Zvýraznění 5" xfId="94" xr:uid="{00000000-0005-0000-0000-000065000000}"/>
    <cellStyle name="Zvýraznění 6" xfId="95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opLeftCell="A37" zoomScaleNormal="100" zoomScaleSheetLayoutView="100" workbookViewId="0">
      <selection activeCell="Q27" sqref="Q27"/>
    </sheetView>
  </sheetViews>
  <sheetFormatPr defaultRowHeight="12.75" x14ac:dyDescent="0.2"/>
  <cols>
    <col min="1" max="1" width="1.5" style="120" customWidth="1"/>
    <col min="2" max="2" width="12.5" style="121" customWidth="1"/>
    <col min="3" max="3" width="62.5" style="120" customWidth="1"/>
    <col min="4" max="4" width="15" style="120" bestFit="1" customWidth="1"/>
    <col min="5" max="6" width="16.1640625" style="120" bestFit="1" customWidth="1"/>
    <col min="7" max="7" width="21.5" style="120" customWidth="1"/>
    <col min="8" max="256" width="9.33203125" style="120"/>
    <col min="257" max="257" width="2" style="120" customWidth="1"/>
    <col min="258" max="258" width="12.5" style="120" customWidth="1"/>
    <col min="259" max="259" width="77.1640625" style="120" customWidth="1"/>
    <col min="260" max="262" width="13.6640625" style="120" customWidth="1"/>
    <col min="263" max="263" width="14.33203125" style="120" customWidth="1"/>
    <col min="264" max="512" width="9.33203125" style="120"/>
    <col min="513" max="513" width="2" style="120" customWidth="1"/>
    <col min="514" max="514" width="12.5" style="120" customWidth="1"/>
    <col min="515" max="515" width="77.1640625" style="120" customWidth="1"/>
    <col min="516" max="518" width="13.6640625" style="120" customWidth="1"/>
    <col min="519" max="519" width="14.33203125" style="120" customWidth="1"/>
    <col min="520" max="768" width="9.33203125" style="120"/>
    <col min="769" max="769" width="2" style="120" customWidth="1"/>
    <col min="770" max="770" width="12.5" style="120" customWidth="1"/>
    <col min="771" max="771" width="77.1640625" style="120" customWidth="1"/>
    <col min="772" max="774" width="13.6640625" style="120" customWidth="1"/>
    <col min="775" max="775" width="14.33203125" style="120" customWidth="1"/>
    <col min="776" max="1024" width="9.33203125" style="120"/>
    <col min="1025" max="1025" width="2" style="120" customWidth="1"/>
    <col min="1026" max="1026" width="12.5" style="120" customWidth="1"/>
    <col min="1027" max="1027" width="77.1640625" style="120" customWidth="1"/>
    <col min="1028" max="1030" width="13.6640625" style="120" customWidth="1"/>
    <col min="1031" max="1031" width="14.33203125" style="120" customWidth="1"/>
    <col min="1032" max="1280" width="9.33203125" style="120"/>
    <col min="1281" max="1281" width="2" style="120" customWidth="1"/>
    <col min="1282" max="1282" width="12.5" style="120" customWidth="1"/>
    <col min="1283" max="1283" width="77.1640625" style="120" customWidth="1"/>
    <col min="1284" max="1286" width="13.6640625" style="120" customWidth="1"/>
    <col min="1287" max="1287" width="14.33203125" style="120" customWidth="1"/>
    <col min="1288" max="1536" width="9.33203125" style="120"/>
    <col min="1537" max="1537" width="2" style="120" customWidth="1"/>
    <col min="1538" max="1538" width="12.5" style="120" customWidth="1"/>
    <col min="1539" max="1539" width="77.1640625" style="120" customWidth="1"/>
    <col min="1540" max="1542" width="13.6640625" style="120" customWidth="1"/>
    <col min="1543" max="1543" width="14.33203125" style="120" customWidth="1"/>
    <col min="1544" max="1792" width="9.33203125" style="120"/>
    <col min="1793" max="1793" width="2" style="120" customWidth="1"/>
    <col min="1794" max="1794" width="12.5" style="120" customWidth="1"/>
    <col min="1795" max="1795" width="77.1640625" style="120" customWidth="1"/>
    <col min="1796" max="1798" width="13.6640625" style="120" customWidth="1"/>
    <col min="1799" max="1799" width="14.33203125" style="120" customWidth="1"/>
    <col min="1800" max="2048" width="9.33203125" style="120"/>
    <col min="2049" max="2049" width="2" style="120" customWidth="1"/>
    <col min="2050" max="2050" width="12.5" style="120" customWidth="1"/>
    <col min="2051" max="2051" width="77.1640625" style="120" customWidth="1"/>
    <col min="2052" max="2054" width="13.6640625" style="120" customWidth="1"/>
    <col min="2055" max="2055" width="14.33203125" style="120" customWidth="1"/>
    <col min="2056" max="2304" width="9.33203125" style="120"/>
    <col min="2305" max="2305" width="2" style="120" customWidth="1"/>
    <col min="2306" max="2306" width="12.5" style="120" customWidth="1"/>
    <col min="2307" max="2307" width="77.1640625" style="120" customWidth="1"/>
    <col min="2308" max="2310" width="13.6640625" style="120" customWidth="1"/>
    <col min="2311" max="2311" width="14.33203125" style="120" customWidth="1"/>
    <col min="2312" max="2560" width="9.33203125" style="120"/>
    <col min="2561" max="2561" width="2" style="120" customWidth="1"/>
    <col min="2562" max="2562" width="12.5" style="120" customWidth="1"/>
    <col min="2563" max="2563" width="77.1640625" style="120" customWidth="1"/>
    <col min="2564" max="2566" width="13.6640625" style="120" customWidth="1"/>
    <col min="2567" max="2567" width="14.33203125" style="120" customWidth="1"/>
    <col min="2568" max="2816" width="9.33203125" style="120"/>
    <col min="2817" max="2817" width="2" style="120" customWidth="1"/>
    <col min="2818" max="2818" width="12.5" style="120" customWidth="1"/>
    <col min="2819" max="2819" width="77.1640625" style="120" customWidth="1"/>
    <col min="2820" max="2822" width="13.6640625" style="120" customWidth="1"/>
    <col min="2823" max="2823" width="14.33203125" style="120" customWidth="1"/>
    <col min="2824" max="3072" width="9.33203125" style="120"/>
    <col min="3073" max="3073" width="2" style="120" customWidth="1"/>
    <col min="3074" max="3074" width="12.5" style="120" customWidth="1"/>
    <col min="3075" max="3075" width="77.1640625" style="120" customWidth="1"/>
    <col min="3076" max="3078" width="13.6640625" style="120" customWidth="1"/>
    <col min="3079" max="3079" width="14.33203125" style="120" customWidth="1"/>
    <col min="3080" max="3328" width="9.33203125" style="120"/>
    <col min="3329" max="3329" width="2" style="120" customWidth="1"/>
    <col min="3330" max="3330" width="12.5" style="120" customWidth="1"/>
    <col min="3331" max="3331" width="77.1640625" style="120" customWidth="1"/>
    <col min="3332" max="3334" width="13.6640625" style="120" customWidth="1"/>
    <col min="3335" max="3335" width="14.33203125" style="120" customWidth="1"/>
    <col min="3336" max="3584" width="9.33203125" style="120"/>
    <col min="3585" max="3585" width="2" style="120" customWidth="1"/>
    <col min="3586" max="3586" width="12.5" style="120" customWidth="1"/>
    <col min="3587" max="3587" width="77.1640625" style="120" customWidth="1"/>
    <col min="3588" max="3590" width="13.6640625" style="120" customWidth="1"/>
    <col min="3591" max="3591" width="14.33203125" style="120" customWidth="1"/>
    <col min="3592" max="3840" width="9.33203125" style="120"/>
    <col min="3841" max="3841" width="2" style="120" customWidth="1"/>
    <col min="3842" max="3842" width="12.5" style="120" customWidth="1"/>
    <col min="3843" max="3843" width="77.1640625" style="120" customWidth="1"/>
    <col min="3844" max="3846" width="13.6640625" style="120" customWidth="1"/>
    <col min="3847" max="3847" width="14.33203125" style="120" customWidth="1"/>
    <col min="3848" max="4096" width="9.33203125" style="120"/>
    <col min="4097" max="4097" width="2" style="120" customWidth="1"/>
    <col min="4098" max="4098" width="12.5" style="120" customWidth="1"/>
    <col min="4099" max="4099" width="77.1640625" style="120" customWidth="1"/>
    <col min="4100" max="4102" width="13.6640625" style="120" customWidth="1"/>
    <col min="4103" max="4103" width="14.33203125" style="120" customWidth="1"/>
    <col min="4104" max="4352" width="9.33203125" style="120"/>
    <col min="4353" max="4353" width="2" style="120" customWidth="1"/>
    <col min="4354" max="4354" width="12.5" style="120" customWidth="1"/>
    <col min="4355" max="4355" width="77.1640625" style="120" customWidth="1"/>
    <col min="4356" max="4358" width="13.6640625" style="120" customWidth="1"/>
    <col min="4359" max="4359" width="14.33203125" style="120" customWidth="1"/>
    <col min="4360" max="4608" width="9.33203125" style="120"/>
    <col min="4609" max="4609" width="2" style="120" customWidth="1"/>
    <col min="4610" max="4610" width="12.5" style="120" customWidth="1"/>
    <col min="4611" max="4611" width="77.1640625" style="120" customWidth="1"/>
    <col min="4612" max="4614" width="13.6640625" style="120" customWidth="1"/>
    <col min="4615" max="4615" width="14.33203125" style="120" customWidth="1"/>
    <col min="4616" max="4864" width="9.33203125" style="120"/>
    <col min="4865" max="4865" width="2" style="120" customWidth="1"/>
    <col min="4866" max="4866" width="12.5" style="120" customWidth="1"/>
    <col min="4867" max="4867" width="77.1640625" style="120" customWidth="1"/>
    <col min="4868" max="4870" width="13.6640625" style="120" customWidth="1"/>
    <col min="4871" max="4871" width="14.33203125" style="120" customWidth="1"/>
    <col min="4872" max="5120" width="9.33203125" style="120"/>
    <col min="5121" max="5121" width="2" style="120" customWidth="1"/>
    <col min="5122" max="5122" width="12.5" style="120" customWidth="1"/>
    <col min="5123" max="5123" width="77.1640625" style="120" customWidth="1"/>
    <col min="5124" max="5126" width="13.6640625" style="120" customWidth="1"/>
    <col min="5127" max="5127" width="14.33203125" style="120" customWidth="1"/>
    <col min="5128" max="5376" width="9.33203125" style="120"/>
    <col min="5377" max="5377" width="2" style="120" customWidth="1"/>
    <col min="5378" max="5378" width="12.5" style="120" customWidth="1"/>
    <col min="5379" max="5379" width="77.1640625" style="120" customWidth="1"/>
    <col min="5380" max="5382" width="13.6640625" style="120" customWidth="1"/>
    <col min="5383" max="5383" width="14.33203125" style="120" customWidth="1"/>
    <col min="5384" max="5632" width="9.33203125" style="120"/>
    <col min="5633" max="5633" width="2" style="120" customWidth="1"/>
    <col min="5634" max="5634" width="12.5" style="120" customWidth="1"/>
    <col min="5635" max="5635" width="77.1640625" style="120" customWidth="1"/>
    <col min="5636" max="5638" width="13.6640625" style="120" customWidth="1"/>
    <col min="5639" max="5639" width="14.33203125" style="120" customWidth="1"/>
    <col min="5640" max="5888" width="9.33203125" style="120"/>
    <col min="5889" max="5889" width="2" style="120" customWidth="1"/>
    <col min="5890" max="5890" width="12.5" style="120" customWidth="1"/>
    <col min="5891" max="5891" width="77.1640625" style="120" customWidth="1"/>
    <col min="5892" max="5894" width="13.6640625" style="120" customWidth="1"/>
    <col min="5895" max="5895" width="14.33203125" style="120" customWidth="1"/>
    <col min="5896" max="6144" width="9.33203125" style="120"/>
    <col min="6145" max="6145" width="2" style="120" customWidth="1"/>
    <col min="6146" max="6146" width="12.5" style="120" customWidth="1"/>
    <col min="6147" max="6147" width="77.1640625" style="120" customWidth="1"/>
    <col min="6148" max="6150" width="13.6640625" style="120" customWidth="1"/>
    <col min="6151" max="6151" width="14.33203125" style="120" customWidth="1"/>
    <col min="6152" max="6400" width="9.33203125" style="120"/>
    <col min="6401" max="6401" width="2" style="120" customWidth="1"/>
    <col min="6402" max="6402" width="12.5" style="120" customWidth="1"/>
    <col min="6403" max="6403" width="77.1640625" style="120" customWidth="1"/>
    <col min="6404" max="6406" width="13.6640625" style="120" customWidth="1"/>
    <col min="6407" max="6407" width="14.33203125" style="120" customWidth="1"/>
    <col min="6408" max="6656" width="9.33203125" style="120"/>
    <col min="6657" max="6657" width="2" style="120" customWidth="1"/>
    <col min="6658" max="6658" width="12.5" style="120" customWidth="1"/>
    <col min="6659" max="6659" width="77.1640625" style="120" customWidth="1"/>
    <col min="6660" max="6662" width="13.6640625" style="120" customWidth="1"/>
    <col min="6663" max="6663" width="14.33203125" style="120" customWidth="1"/>
    <col min="6664" max="6912" width="9.33203125" style="120"/>
    <col min="6913" max="6913" width="2" style="120" customWidth="1"/>
    <col min="6914" max="6914" width="12.5" style="120" customWidth="1"/>
    <col min="6915" max="6915" width="77.1640625" style="120" customWidth="1"/>
    <col min="6916" max="6918" width="13.6640625" style="120" customWidth="1"/>
    <col min="6919" max="6919" width="14.33203125" style="120" customWidth="1"/>
    <col min="6920" max="7168" width="9.33203125" style="120"/>
    <col min="7169" max="7169" width="2" style="120" customWidth="1"/>
    <col min="7170" max="7170" width="12.5" style="120" customWidth="1"/>
    <col min="7171" max="7171" width="77.1640625" style="120" customWidth="1"/>
    <col min="7172" max="7174" width="13.6640625" style="120" customWidth="1"/>
    <col min="7175" max="7175" width="14.33203125" style="120" customWidth="1"/>
    <col min="7176" max="7424" width="9.33203125" style="120"/>
    <col min="7425" max="7425" width="2" style="120" customWidth="1"/>
    <col min="7426" max="7426" width="12.5" style="120" customWidth="1"/>
    <col min="7427" max="7427" width="77.1640625" style="120" customWidth="1"/>
    <col min="7428" max="7430" width="13.6640625" style="120" customWidth="1"/>
    <col min="7431" max="7431" width="14.33203125" style="120" customWidth="1"/>
    <col min="7432" max="7680" width="9.33203125" style="120"/>
    <col min="7681" max="7681" width="2" style="120" customWidth="1"/>
    <col min="7682" max="7682" width="12.5" style="120" customWidth="1"/>
    <col min="7683" max="7683" width="77.1640625" style="120" customWidth="1"/>
    <col min="7684" max="7686" width="13.6640625" style="120" customWidth="1"/>
    <col min="7687" max="7687" width="14.33203125" style="120" customWidth="1"/>
    <col min="7688" max="7936" width="9.33203125" style="120"/>
    <col min="7937" max="7937" width="2" style="120" customWidth="1"/>
    <col min="7938" max="7938" width="12.5" style="120" customWidth="1"/>
    <col min="7939" max="7939" width="77.1640625" style="120" customWidth="1"/>
    <col min="7940" max="7942" width="13.6640625" style="120" customWidth="1"/>
    <col min="7943" max="7943" width="14.33203125" style="120" customWidth="1"/>
    <col min="7944" max="8192" width="9.33203125" style="120"/>
    <col min="8193" max="8193" width="2" style="120" customWidth="1"/>
    <col min="8194" max="8194" width="12.5" style="120" customWidth="1"/>
    <col min="8195" max="8195" width="77.1640625" style="120" customWidth="1"/>
    <col min="8196" max="8198" width="13.6640625" style="120" customWidth="1"/>
    <col min="8199" max="8199" width="14.33203125" style="120" customWidth="1"/>
    <col min="8200" max="8448" width="9.33203125" style="120"/>
    <col min="8449" max="8449" width="2" style="120" customWidth="1"/>
    <col min="8450" max="8450" width="12.5" style="120" customWidth="1"/>
    <col min="8451" max="8451" width="77.1640625" style="120" customWidth="1"/>
    <col min="8452" max="8454" width="13.6640625" style="120" customWidth="1"/>
    <col min="8455" max="8455" width="14.33203125" style="120" customWidth="1"/>
    <col min="8456" max="8704" width="9.33203125" style="120"/>
    <col min="8705" max="8705" width="2" style="120" customWidth="1"/>
    <col min="8706" max="8706" width="12.5" style="120" customWidth="1"/>
    <col min="8707" max="8707" width="77.1640625" style="120" customWidth="1"/>
    <col min="8708" max="8710" width="13.6640625" style="120" customWidth="1"/>
    <col min="8711" max="8711" width="14.33203125" style="120" customWidth="1"/>
    <col min="8712" max="8960" width="9.33203125" style="120"/>
    <col min="8961" max="8961" width="2" style="120" customWidth="1"/>
    <col min="8962" max="8962" width="12.5" style="120" customWidth="1"/>
    <col min="8963" max="8963" width="77.1640625" style="120" customWidth="1"/>
    <col min="8964" max="8966" width="13.6640625" style="120" customWidth="1"/>
    <col min="8967" max="8967" width="14.33203125" style="120" customWidth="1"/>
    <col min="8968" max="9216" width="9.33203125" style="120"/>
    <col min="9217" max="9217" width="2" style="120" customWidth="1"/>
    <col min="9218" max="9218" width="12.5" style="120" customWidth="1"/>
    <col min="9219" max="9219" width="77.1640625" style="120" customWidth="1"/>
    <col min="9220" max="9222" width="13.6640625" style="120" customWidth="1"/>
    <col min="9223" max="9223" width="14.33203125" style="120" customWidth="1"/>
    <col min="9224" max="9472" width="9.33203125" style="120"/>
    <col min="9473" max="9473" width="2" style="120" customWidth="1"/>
    <col min="9474" max="9474" width="12.5" style="120" customWidth="1"/>
    <col min="9475" max="9475" width="77.1640625" style="120" customWidth="1"/>
    <col min="9476" max="9478" width="13.6640625" style="120" customWidth="1"/>
    <col min="9479" max="9479" width="14.33203125" style="120" customWidth="1"/>
    <col min="9480" max="9728" width="9.33203125" style="120"/>
    <col min="9729" max="9729" width="2" style="120" customWidth="1"/>
    <col min="9730" max="9730" width="12.5" style="120" customWidth="1"/>
    <col min="9731" max="9731" width="77.1640625" style="120" customWidth="1"/>
    <col min="9732" max="9734" width="13.6640625" style="120" customWidth="1"/>
    <col min="9735" max="9735" width="14.33203125" style="120" customWidth="1"/>
    <col min="9736" max="9984" width="9.33203125" style="120"/>
    <col min="9985" max="9985" width="2" style="120" customWidth="1"/>
    <col min="9986" max="9986" width="12.5" style="120" customWidth="1"/>
    <col min="9987" max="9987" width="77.1640625" style="120" customWidth="1"/>
    <col min="9988" max="9990" width="13.6640625" style="120" customWidth="1"/>
    <col min="9991" max="9991" width="14.33203125" style="120" customWidth="1"/>
    <col min="9992" max="10240" width="9.33203125" style="120"/>
    <col min="10241" max="10241" width="2" style="120" customWidth="1"/>
    <col min="10242" max="10242" width="12.5" style="120" customWidth="1"/>
    <col min="10243" max="10243" width="77.1640625" style="120" customWidth="1"/>
    <col min="10244" max="10246" width="13.6640625" style="120" customWidth="1"/>
    <col min="10247" max="10247" width="14.33203125" style="120" customWidth="1"/>
    <col min="10248" max="10496" width="9.33203125" style="120"/>
    <col min="10497" max="10497" width="2" style="120" customWidth="1"/>
    <col min="10498" max="10498" width="12.5" style="120" customWidth="1"/>
    <col min="10499" max="10499" width="77.1640625" style="120" customWidth="1"/>
    <col min="10500" max="10502" width="13.6640625" style="120" customWidth="1"/>
    <col min="10503" max="10503" width="14.33203125" style="120" customWidth="1"/>
    <col min="10504" max="10752" width="9.33203125" style="120"/>
    <col min="10753" max="10753" width="2" style="120" customWidth="1"/>
    <col min="10754" max="10754" width="12.5" style="120" customWidth="1"/>
    <col min="10755" max="10755" width="77.1640625" style="120" customWidth="1"/>
    <col min="10756" max="10758" width="13.6640625" style="120" customWidth="1"/>
    <col min="10759" max="10759" width="14.33203125" style="120" customWidth="1"/>
    <col min="10760" max="11008" width="9.33203125" style="120"/>
    <col min="11009" max="11009" width="2" style="120" customWidth="1"/>
    <col min="11010" max="11010" width="12.5" style="120" customWidth="1"/>
    <col min="11011" max="11011" width="77.1640625" style="120" customWidth="1"/>
    <col min="11012" max="11014" width="13.6640625" style="120" customWidth="1"/>
    <col min="11015" max="11015" width="14.33203125" style="120" customWidth="1"/>
    <col min="11016" max="11264" width="9.33203125" style="120"/>
    <col min="11265" max="11265" width="2" style="120" customWidth="1"/>
    <col min="11266" max="11266" width="12.5" style="120" customWidth="1"/>
    <col min="11267" max="11267" width="77.1640625" style="120" customWidth="1"/>
    <col min="11268" max="11270" width="13.6640625" style="120" customWidth="1"/>
    <col min="11271" max="11271" width="14.33203125" style="120" customWidth="1"/>
    <col min="11272" max="11520" width="9.33203125" style="120"/>
    <col min="11521" max="11521" width="2" style="120" customWidth="1"/>
    <col min="11522" max="11522" width="12.5" style="120" customWidth="1"/>
    <col min="11523" max="11523" width="77.1640625" style="120" customWidth="1"/>
    <col min="11524" max="11526" width="13.6640625" style="120" customWidth="1"/>
    <col min="11527" max="11527" width="14.33203125" style="120" customWidth="1"/>
    <col min="11528" max="11776" width="9.33203125" style="120"/>
    <col min="11777" max="11777" width="2" style="120" customWidth="1"/>
    <col min="11778" max="11778" width="12.5" style="120" customWidth="1"/>
    <col min="11779" max="11779" width="77.1640625" style="120" customWidth="1"/>
    <col min="11780" max="11782" width="13.6640625" style="120" customWidth="1"/>
    <col min="11783" max="11783" width="14.33203125" style="120" customWidth="1"/>
    <col min="11784" max="12032" width="9.33203125" style="120"/>
    <col min="12033" max="12033" width="2" style="120" customWidth="1"/>
    <col min="12034" max="12034" width="12.5" style="120" customWidth="1"/>
    <col min="12035" max="12035" width="77.1640625" style="120" customWidth="1"/>
    <col min="12036" max="12038" width="13.6640625" style="120" customWidth="1"/>
    <col min="12039" max="12039" width="14.33203125" style="120" customWidth="1"/>
    <col min="12040" max="12288" width="9.33203125" style="120"/>
    <col min="12289" max="12289" width="2" style="120" customWidth="1"/>
    <col min="12290" max="12290" width="12.5" style="120" customWidth="1"/>
    <col min="12291" max="12291" width="77.1640625" style="120" customWidth="1"/>
    <col min="12292" max="12294" width="13.6640625" style="120" customWidth="1"/>
    <col min="12295" max="12295" width="14.33203125" style="120" customWidth="1"/>
    <col min="12296" max="12544" width="9.33203125" style="120"/>
    <col min="12545" max="12545" width="2" style="120" customWidth="1"/>
    <col min="12546" max="12546" width="12.5" style="120" customWidth="1"/>
    <col min="12547" max="12547" width="77.1640625" style="120" customWidth="1"/>
    <col min="12548" max="12550" width="13.6640625" style="120" customWidth="1"/>
    <col min="12551" max="12551" width="14.33203125" style="120" customWidth="1"/>
    <col min="12552" max="12800" width="9.33203125" style="120"/>
    <col min="12801" max="12801" width="2" style="120" customWidth="1"/>
    <col min="12802" max="12802" width="12.5" style="120" customWidth="1"/>
    <col min="12803" max="12803" width="77.1640625" style="120" customWidth="1"/>
    <col min="12804" max="12806" width="13.6640625" style="120" customWidth="1"/>
    <col min="12807" max="12807" width="14.33203125" style="120" customWidth="1"/>
    <col min="12808" max="13056" width="9.33203125" style="120"/>
    <col min="13057" max="13057" width="2" style="120" customWidth="1"/>
    <col min="13058" max="13058" width="12.5" style="120" customWidth="1"/>
    <col min="13059" max="13059" width="77.1640625" style="120" customWidth="1"/>
    <col min="13060" max="13062" width="13.6640625" style="120" customWidth="1"/>
    <col min="13063" max="13063" width="14.33203125" style="120" customWidth="1"/>
    <col min="13064" max="13312" width="9.33203125" style="120"/>
    <col min="13313" max="13313" width="2" style="120" customWidth="1"/>
    <col min="13314" max="13314" width="12.5" style="120" customWidth="1"/>
    <col min="13315" max="13315" width="77.1640625" style="120" customWidth="1"/>
    <col min="13316" max="13318" width="13.6640625" style="120" customWidth="1"/>
    <col min="13319" max="13319" width="14.33203125" style="120" customWidth="1"/>
    <col min="13320" max="13568" width="9.33203125" style="120"/>
    <col min="13569" max="13569" width="2" style="120" customWidth="1"/>
    <col min="13570" max="13570" width="12.5" style="120" customWidth="1"/>
    <col min="13571" max="13571" width="77.1640625" style="120" customWidth="1"/>
    <col min="13572" max="13574" width="13.6640625" style="120" customWidth="1"/>
    <col min="13575" max="13575" width="14.33203125" style="120" customWidth="1"/>
    <col min="13576" max="13824" width="9.33203125" style="120"/>
    <col min="13825" max="13825" width="2" style="120" customWidth="1"/>
    <col min="13826" max="13826" width="12.5" style="120" customWidth="1"/>
    <col min="13827" max="13827" width="77.1640625" style="120" customWidth="1"/>
    <col min="13828" max="13830" width="13.6640625" style="120" customWidth="1"/>
    <col min="13831" max="13831" width="14.33203125" style="120" customWidth="1"/>
    <col min="13832" max="14080" width="9.33203125" style="120"/>
    <col min="14081" max="14081" width="2" style="120" customWidth="1"/>
    <col min="14082" max="14082" width="12.5" style="120" customWidth="1"/>
    <col min="14083" max="14083" width="77.1640625" style="120" customWidth="1"/>
    <col min="14084" max="14086" width="13.6640625" style="120" customWidth="1"/>
    <col min="14087" max="14087" width="14.33203125" style="120" customWidth="1"/>
    <col min="14088" max="14336" width="9.33203125" style="120"/>
    <col min="14337" max="14337" width="2" style="120" customWidth="1"/>
    <col min="14338" max="14338" width="12.5" style="120" customWidth="1"/>
    <col min="14339" max="14339" width="77.1640625" style="120" customWidth="1"/>
    <col min="14340" max="14342" width="13.6640625" style="120" customWidth="1"/>
    <col min="14343" max="14343" width="14.33203125" style="120" customWidth="1"/>
    <col min="14344" max="14592" width="9.33203125" style="120"/>
    <col min="14593" max="14593" width="2" style="120" customWidth="1"/>
    <col min="14594" max="14594" width="12.5" style="120" customWidth="1"/>
    <col min="14595" max="14595" width="77.1640625" style="120" customWidth="1"/>
    <col min="14596" max="14598" width="13.6640625" style="120" customWidth="1"/>
    <col min="14599" max="14599" width="14.33203125" style="120" customWidth="1"/>
    <col min="14600" max="14848" width="9.33203125" style="120"/>
    <col min="14849" max="14849" width="2" style="120" customWidth="1"/>
    <col min="14850" max="14850" width="12.5" style="120" customWidth="1"/>
    <col min="14851" max="14851" width="77.1640625" style="120" customWidth="1"/>
    <col min="14852" max="14854" width="13.6640625" style="120" customWidth="1"/>
    <col min="14855" max="14855" width="14.33203125" style="120" customWidth="1"/>
    <col min="14856" max="15104" width="9.33203125" style="120"/>
    <col min="15105" max="15105" width="2" style="120" customWidth="1"/>
    <col min="15106" max="15106" width="12.5" style="120" customWidth="1"/>
    <col min="15107" max="15107" width="77.1640625" style="120" customWidth="1"/>
    <col min="15108" max="15110" width="13.6640625" style="120" customWidth="1"/>
    <col min="15111" max="15111" width="14.33203125" style="120" customWidth="1"/>
    <col min="15112" max="15360" width="9.33203125" style="120"/>
    <col min="15361" max="15361" width="2" style="120" customWidth="1"/>
    <col min="15362" max="15362" width="12.5" style="120" customWidth="1"/>
    <col min="15363" max="15363" width="77.1640625" style="120" customWidth="1"/>
    <col min="15364" max="15366" width="13.6640625" style="120" customWidth="1"/>
    <col min="15367" max="15367" width="14.33203125" style="120" customWidth="1"/>
    <col min="15368" max="15616" width="9.33203125" style="120"/>
    <col min="15617" max="15617" width="2" style="120" customWidth="1"/>
    <col min="15618" max="15618" width="12.5" style="120" customWidth="1"/>
    <col min="15619" max="15619" width="77.1640625" style="120" customWidth="1"/>
    <col min="15620" max="15622" width="13.6640625" style="120" customWidth="1"/>
    <col min="15623" max="15623" width="14.33203125" style="120" customWidth="1"/>
    <col min="15624" max="15872" width="9.33203125" style="120"/>
    <col min="15873" max="15873" width="2" style="120" customWidth="1"/>
    <col min="15874" max="15874" width="12.5" style="120" customWidth="1"/>
    <col min="15875" max="15875" width="77.1640625" style="120" customWidth="1"/>
    <col min="15876" max="15878" width="13.6640625" style="120" customWidth="1"/>
    <col min="15879" max="15879" width="14.33203125" style="120" customWidth="1"/>
    <col min="15880" max="16128" width="9.33203125" style="120"/>
    <col min="16129" max="16129" width="2" style="120" customWidth="1"/>
    <col min="16130" max="16130" width="12.5" style="120" customWidth="1"/>
    <col min="16131" max="16131" width="77.1640625" style="120" customWidth="1"/>
    <col min="16132" max="16134" width="13.6640625" style="120" customWidth="1"/>
    <col min="16135" max="16135" width="14.33203125" style="120" customWidth="1"/>
    <col min="16136" max="16384" width="9.33203125" style="120"/>
  </cols>
  <sheetData>
    <row r="1" spans="1:11" ht="15.75" x14ac:dyDescent="0.25">
      <c r="D1" s="134"/>
      <c r="E1" s="134"/>
      <c r="G1" s="134" t="s">
        <v>175</v>
      </c>
    </row>
    <row r="2" spans="1:11" ht="15.75" x14ac:dyDescent="0.25">
      <c r="D2" s="134"/>
      <c r="E2" s="134"/>
      <c r="F2" s="134"/>
    </row>
    <row r="3" spans="1:11" ht="15.75" x14ac:dyDescent="0.25">
      <c r="A3" s="135"/>
      <c r="B3" s="249" t="s">
        <v>108</v>
      </c>
      <c r="C3" s="249"/>
      <c r="D3" s="249"/>
      <c r="E3" s="249"/>
      <c r="F3" s="249"/>
      <c r="G3" s="249"/>
      <c r="H3" s="135"/>
      <c r="I3" s="135"/>
      <c r="J3" s="135"/>
      <c r="K3" s="135"/>
    </row>
    <row r="4" spans="1:11" ht="15.75" x14ac:dyDescent="0.25">
      <c r="A4" s="136"/>
      <c r="B4" s="136" t="s">
        <v>270</v>
      </c>
      <c r="C4" s="136"/>
      <c r="D4" s="136"/>
      <c r="E4" s="136"/>
      <c r="F4" s="136"/>
      <c r="G4" s="136"/>
      <c r="H4" s="136"/>
      <c r="I4" s="136"/>
      <c r="J4" s="136"/>
      <c r="K4" s="136"/>
    </row>
    <row r="5" spans="1:11" x14ac:dyDescent="0.2">
      <c r="A5" s="137"/>
      <c r="G5" s="138" t="s">
        <v>30</v>
      </c>
      <c r="H5" s="121"/>
      <c r="I5" s="121"/>
    </row>
    <row r="6" spans="1:11" ht="15.75" x14ac:dyDescent="0.25">
      <c r="A6" s="135"/>
      <c r="B6" s="249" t="s">
        <v>31</v>
      </c>
      <c r="C6" s="249"/>
      <c r="D6" s="249"/>
      <c r="E6" s="249"/>
      <c r="F6" s="249"/>
      <c r="G6" s="249"/>
      <c r="H6" s="135"/>
      <c r="I6" s="135"/>
    </row>
    <row r="7" spans="1:11" ht="16.5" customHeight="1" thickBot="1" x14ac:dyDescent="0.25">
      <c r="A7" s="137"/>
      <c r="G7" s="124" t="s">
        <v>18</v>
      </c>
      <c r="H7" s="121"/>
      <c r="I7" s="121"/>
    </row>
    <row r="8" spans="1:11" s="137" customFormat="1" ht="45" customHeight="1" thickBot="1" x14ac:dyDescent="0.25">
      <c r="B8" s="139" t="s">
        <v>14</v>
      </c>
      <c r="C8" s="140" t="s">
        <v>15</v>
      </c>
      <c r="D8" s="141" t="s">
        <v>276</v>
      </c>
      <c r="E8" s="141" t="s">
        <v>277</v>
      </c>
      <c r="F8" s="141" t="s">
        <v>273</v>
      </c>
      <c r="G8" s="142" t="s">
        <v>278</v>
      </c>
    </row>
    <row r="9" spans="1:11" x14ac:dyDescent="0.2">
      <c r="B9" s="125">
        <v>1221</v>
      </c>
      <c r="C9" s="126" t="s">
        <v>32</v>
      </c>
      <c r="D9" s="127"/>
      <c r="E9" s="127"/>
      <c r="F9" s="127"/>
      <c r="G9" s="143"/>
    </row>
    <row r="10" spans="1:11" x14ac:dyDescent="0.2">
      <c r="B10" s="128">
        <v>1227</v>
      </c>
      <c r="C10" s="129" t="s">
        <v>185</v>
      </c>
      <c r="D10" s="144"/>
      <c r="E10" s="144"/>
      <c r="F10" s="144"/>
      <c r="G10" s="145"/>
    </row>
    <row r="11" spans="1:11" x14ac:dyDescent="0.2">
      <c r="B11" s="128">
        <v>1321</v>
      </c>
      <c r="C11" s="129" t="s">
        <v>33</v>
      </c>
      <c r="D11" s="144"/>
      <c r="E11" s="144"/>
      <c r="F11" s="144"/>
      <c r="G11" s="145"/>
    </row>
    <row r="12" spans="1:11" x14ac:dyDescent="0.2">
      <c r="B12" s="128">
        <v>1322</v>
      </c>
      <c r="C12" s="129" t="s">
        <v>34</v>
      </c>
      <c r="D12" s="144"/>
      <c r="E12" s="144"/>
      <c r="F12" s="144"/>
      <c r="G12" s="145"/>
    </row>
    <row r="13" spans="1:11" x14ac:dyDescent="0.2">
      <c r="B13" s="128">
        <v>1331</v>
      </c>
      <c r="C13" s="129" t="s">
        <v>186</v>
      </c>
      <c r="D13" s="144">
        <v>240000000</v>
      </c>
      <c r="E13" s="144">
        <v>180000000</v>
      </c>
      <c r="F13" s="144">
        <v>180000000</v>
      </c>
      <c r="G13" s="145">
        <v>175000000</v>
      </c>
    </row>
    <row r="14" spans="1:11" x14ac:dyDescent="0.2">
      <c r="B14" s="128">
        <v>1332</v>
      </c>
      <c r="C14" s="129" t="s">
        <v>121</v>
      </c>
      <c r="D14" s="144">
        <v>200000000</v>
      </c>
      <c r="E14" s="144">
        <v>240000000</v>
      </c>
      <c r="F14" s="144">
        <v>200000000</v>
      </c>
      <c r="G14" s="145">
        <v>200000000</v>
      </c>
    </row>
    <row r="15" spans="1:11" x14ac:dyDescent="0.2">
      <c r="B15" s="128">
        <v>1333</v>
      </c>
      <c r="C15" s="129" t="s">
        <v>35</v>
      </c>
      <c r="D15" s="144">
        <v>500000000</v>
      </c>
      <c r="E15" s="144">
        <v>850000000</v>
      </c>
      <c r="F15" s="144">
        <v>1050000000</v>
      </c>
      <c r="G15" s="145">
        <v>1300000000</v>
      </c>
    </row>
    <row r="16" spans="1:11" x14ac:dyDescent="0.2">
      <c r="B16" s="128">
        <v>1334</v>
      </c>
      <c r="C16" s="129" t="s">
        <v>187</v>
      </c>
      <c r="D16" s="144">
        <v>172000000</v>
      </c>
      <c r="E16" s="144">
        <v>156000000</v>
      </c>
      <c r="F16" s="144">
        <v>156000000</v>
      </c>
      <c r="G16" s="145">
        <v>156000000</v>
      </c>
    </row>
    <row r="17" spans="2:7" x14ac:dyDescent="0.2">
      <c r="B17" s="128">
        <v>1335</v>
      </c>
      <c r="C17" s="129" t="s">
        <v>122</v>
      </c>
      <c r="D17" s="144">
        <v>48000000</v>
      </c>
      <c r="E17" s="144">
        <v>44000000</v>
      </c>
      <c r="F17" s="144">
        <v>44000000</v>
      </c>
      <c r="G17" s="145">
        <v>44000000</v>
      </c>
    </row>
    <row r="18" spans="2:7" x14ac:dyDescent="0.2">
      <c r="B18" s="128">
        <v>1338</v>
      </c>
      <c r="C18" s="129" t="s">
        <v>36</v>
      </c>
      <c r="D18" s="144">
        <v>17000000</v>
      </c>
      <c r="E18" s="144">
        <v>16600000</v>
      </c>
      <c r="F18" s="144">
        <v>16000000</v>
      </c>
      <c r="G18" s="145">
        <v>16000000</v>
      </c>
    </row>
    <row r="19" spans="2:7" x14ac:dyDescent="0.2">
      <c r="B19" s="128">
        <v>1339</v>
      </c>
      <c r="C19" s="129" t="s">
        <v>279</v>
      </c>
      <c r="D19" s="144">
        <v>90000000</v>
      </c>
      <c r="E19" s="144">
        <v>70000000</v>
      </c>
      <c r="F19" s="144">
        <v>70000000</v>
      </c>
      <c r="G19" s="145">
        <v>65000000</v>
      </c>
    </row>
    <row r="20" spans="2:7" x14ac:dyDescent="0.2">
      <c r="B20" s="128">
        <v>1357</v>
      </c>
      <c r="C20" s="130" t="s">
        <v>266</v>
      </c>
      <c r="D20" s="146">
        <v>350000000</v>
      </c>
      <c r="E20" s="146">
        <f>312400000-26130</f>
        <v>312373870</v>
      </c>
      <c r="F20" s="146">
        <f>300000000-9953</f>
        <v>299990047</v>
      </c>
      <c r="G20" s="145">
        <f>290000000-803</f>
        <v>289999197</v>
      </c>
    </row>
    <row r="21" spans="2:7" x14ac:dyDescent="0.2">
      <c r="B21" s="10">
        <v>1359</v>
      </c>
      <c r="C21" s="11" t="s">
        <v>167</v>
      </c>
      <c r="D21" s="144"/>
      <c r="E21" s="144"/>
      <c r="F21" s="144"/>
      <c r="G21" s="145"/>
    </row>
    <row r="22" spans="2:7" x14ac:dyDescent="0.2">
      <c r="B22" s="10">
        <v>1361</v>
      </c>
      <c r="C22" s="11" t="s">
        <v>168</v>
      </c>
      <c r="D22" s="144"/>
      <c r="E22" s="144"/>
      <c r="F22" s="144"/>
      <c r="G22" s="145"/>
    </row>
    <row r="23" spans="2:7" x14ac:dyDescent="0.2">
      <c r="B23" s="128">
        <v>1706</v>
      </c>
      <c r="C23" s="129" t="s">
        <v>38</v>
      </c>
      <c r="D23" s="144"/>
      <c r="E23" s="144"/>
      <c r="F23" s="144"/>
      <c r="G23" s="145"/>
    </row>
    <row r="24" spans="2:7" x14ac:dyDescent="0.2">
      <c r="B24" s="128">
        <v>2111</v>
      </c>
      <c r="C24" s="129" t="s">
        <v>39</v>
      </c>
      <c r="D24" s="144"/>
      <c r="E24" s="144"/>
      <c r="F24" s="144"/>
      <c r="G24" s="145"/>
    </row>
    <row r="25" spans="2:7" x14ac:dyDescent="0.2">
      <c r="B25" s="128">
        <v>2112</v>
      </c>
      <c r="C25" s="129" t="s">
        <v>123</v>
      </c>
      <c r="D25" s="144"/>
      <c r="E25" s="144"/>
      <c r="F25" s="144"/>
      <c r="G25" s="145"/>
    </row>
    <row r="26" spans="2:7" x14ac:dyDescent="0.2">
      <c r="B26" s="128">
        <v>2114</v>
      </c>
      <c r="C26" s="129" t="s">
        <v>40</v>
      </c>
      <c r="D26" s="144"/>
      <c r="E26" s="144"/>
      <c r="F26" s="144"/>
      <c r="G26" s="145"/>
    </row>
    <row r="27" spans="2:7" x14ac:dyDescent="0.2">
      <c r="B27" s="128">
        <v>2119</v>
      </c>
      <c r="C27" s="129" t="s">
        <v>41</v>
      </c>
      <c r="D27" s="144"/>
      <c r="E27" s="144"/>
      <c r="F27" s="144"/>
      <c r="G27" s="145"/>
    </row>
    <row r="28" spans="2:7" x14ac:dyDescent="0.2">
      <c r="B28" s="128">
        <v>2131</v>
      </c>
      <c r="C28" s="129" t="s">
        <v>124</v>
      </c>
      <c r="D28" s="144"/>
      <c r="E28" s="144"/>
      <c r="F28" s="144"/>
      <c r="G28" s="145"/>
    </row>
    <row r="29" spans="2:7" x14ac:dyDescent="0.2">
      <c r="B29" s="128">
        <v>2132</v>
      </c>
      <c r="C29" s="129" t="s">
        <v>249</v>
      </c>
      <c r="D29" s="144"/>
      <c r="E29" s="144"/>
      <c r="F29" s="144"/>
      <c r="G29" s="145"/>
    </row>
    <row r="30" spans="2:7" x14ac:dyDescent="0.2">
      <c r="B30" s="128">
        <v>2141</v>
      </c>
      <c r="C30" s="129" t="s">
        <v>125</v>
      </c>
      <c r="D30" s="144">
        <v>5600000</v>
      </c>
      <c r="E30" s="144">
        <v>7000000</v>
      </c>
      <c r="F30" s="144">
        <v>6000000</v>
      </c>
      <c r="G30" s="145">
        <v>16000000</v>
      </c>
    </row>
    <row r="31" spans="2:7" x14ac:dyDescent="0.2">
      <c r="B31" s="128">
        <v>2143</v>
      </c>
      <c r="C31" s="129" t="s">
        <v>188</v>
      </c>
      <c r="D31" s="144"/>
      <c r="E31" s="144"/>
      <c r="F31" s="144"/>
      <c r="G31" s="145"/>
    </row>
    <row r="32" spans="2:7" x14ac:dyDescent="0.2">
      <c r="B32" s="128">
        <v>2211</v>
      </c>
      <c r="C32" s="129" t="s">
        <v>126</v>
      </c>
      <c r="D32" s="144"/>
      <c r="E32" s="144"/>
      <c r="F32" s="144"/>
      <c r="G32" s="145"/>
    </row>
    <row r="33" spans="2:7" x14ac:dyDescent="0.2">
      <c r="B33" s="128">
        <v>2212</v>
      </c>
      <c r="C33" s="129" t="s">
        <v>127</v>
      </c>
      <c r="D33" s="144"/>
      <c r="E33" s="144"/>
      <c r="F33" s="144"/>
      <c r="G33" s="145"/>
    </row>
    <row r="34" spans="2:7" x14ac:dyDescent="0.2">
      <c r="B34" s="128">
        <v>2221</v>
      </c>
      <c r="C34" s="129" t="s">
        <v>189</v>
      </c>
      <c r="D34" s="144"/>
      <c r="E34" s="144"/>
      <c r="F34" s="144"/>
      <c r="G34" s="145"/>
    </row>
    <row r="35" spans="2:7" x14ac:dyDescent="0.2">
      <c r="B35" s="128">
        <v>2222</v>
      </c>
      <c r="C35" s="129" t="s">
        <v>190</v>
      </c>
      <c r="D35" s="144"/>
      <c r="E35" s="144"/>
      <c r="F35" s="144"/>
      <c r="G35" s="145"/>
    </row>
    <row r="36" spans="2:7" x14ac:dyDescent="0.2">
      <c r="B36" s="128">
        <v>2229</v>
      </c>
      <c r="C36" s="129" t="s">
        <v>42</v>
      </c>
      <c r="D36" s="144"/>
      <c r="E36" s="144"/>
      <c r="F36" s="144"/>
      <c r="G36" s="145"/>
    </row>
    <row r="37" spans="2:7" x14ac:dyDescent="0.2">
      <c r="B37" s="128">
        <v>2321</v>
      </c>
      <c r="C37" s="129" t="s">
        <v>128</v>
      </c>
      <c r="D37" s="144"/>
      <c r="E37" s="144"/>
      <c r="F37" s="144"/>
      <c r="G37" s="145"/>
    </row>
    <row r="38" spans="2:7" x14ac:dyDescent="0.2">
      <c r="B38" s="128">
        <v>2322</v>
      </c>
      <c r="C38" s="129" t="s">
        <v>129</v>
      </c>
      <c r="D38" s="144"/>
      <c r="E38" s="144"/>
      <c r="F38" s="144"/>
      <c r="G38" s="145"/>
    </row>
    <row r="39" spans="2:7" x14ac:dyDescent="0.2">
      <c r="B39" s="128">
        <v>2324</v>
      </c>
      <c r="C39" s="129" t="s">
        <v>130</v>
      </c>
      <c r="D39" s="144"/>
      <c r="E39" s="144"/>
      <c r="F39" s="144"/>
      <c r="G39" s="145"/>
    </row>
    <row r="40" spans="2:7" x14ac:dyDescent="0.2">
      <c r="B40" s="128">
        <v>2328</v>
      </c>
      <c r="C40" s="129" t="s">
        <v>43</v>
      </c>
      <c r="D40" s="144"/>
      <c r="E40" s="144"/>
      <c r="F40" s="144"/>
      <c r="G40" s="145"/>
    </row>
    <row r="41" spans="2:7" x14ac:dyDescent="0.2">
      <c r="B41" s="128">
        <v>2329</v>
      </c>
      <c r="C41" s="129" t="s">
        <v>288</v>
      </c>
      <c r="D41" s="144"/>
      <c r="E41" s="144"/>
      <c r="F41" s="144"/>
      <c r="G41" s="145"/>
    </row>
    <row r="42" spans="2:7" x14ac:dyDescent="0.2">
      <c r="B42" s="128">
        <v>2342</v>
      </c>
      <c r="C42" s="129" t="s">
        <v>191</v>
      </c>
      <c r="D42" s="144"/>
      <c r="E42" s="144"/>
      <c r="F42" s="144"/>
      <c r="G42" s="145"/>
    </row>
    <row r="43" spans="2:7" x14ac:dyDescent="0.2">
      <c r="B43" s="128">
        <v>2411</v>
      </c>
      <c r="C43" s="129" t="s">
        <v>253</v>
      </c>
      <c r="D43" s="144"/>
      <c r="E43" s="144"/>
      <c r="F43" s="144"/>
      <c r="G43" s="145"/>
    </row>
    <row r="44" spans="2:7" x14ac:dyDescent="0.2">
      <c r="B44" s="128">
        <v>2412</v>
      </c>
      <c r="C44" s="129" t="s">
        <v>254</v>
      </c>
      <c r="D44" s="144">
        <v>14385000</v>
      </c>
      <c r="E44" s="144">
        <v>47293000</v>
      </c>
      <c r="F44" s="144">
        <v>66067000</v>
      </c>
      <c r="G44" s="145">
        <v>65866000</v>
      </c>
    </row>
    <row r="45" spans="2:7" x14ac:dyDescent="0.2">
      <c r="B45" s="128">
        <v>2413</v>
      </c>
      <c r="C45" s="129" t="s">
        <v>255</v>
      </c>
      <c r="D45" s="144"/>
      <c r="E45" s="144"/>
      <c r="F45" s="144"/>
      <c r="G45" s="145">
        <f t="shared" ref="G45:G52" si="0">E45*$G$55</f>
        <v>0</v>
      </c>
    </row>
    <row r="46" spans="2:7" x14ac:dyDescent="0.2">
      <c r="B46" s="128">
        <v>2420</v>
      </c>
      <c r="C46" s="129" t="s">
        <v>192</v>
      </c>
      <c r="D46" s="144"/>
      <c r="E46" s="144"/>
      <c r="F46" s="144"/>
      <c r="G46" s="145">
        <v>6578000</v>
      </c>
    </row>
    <row r="47" spans="2:7" x14ac:dyDescent="0.2">
      <c r="B47" s="128">
        <v>2439</v>
      </c>
      <c r="C47" s="129" t="s">
        <v>193</v>
      </c>
      <c r="D47" s="144"/>
      <c r="E47" s="144"/>
      <c r="F47" s="144"/>
      <c r="G47" s="145">
        <f t="shared" si="0"/>
        <v>0</v>
      </c>
    </row>
    <row r="48" spans="2:7" x14ac:dyDescent="0.2">
      <c r="B48" s="128">
        <v>2441</v>
      </c>
      <c r="C48" s="129" t="s">
        <v>44</v>
      </c>
      <c r="D48" s="144">
        <v>123898000</v>
      </c>
      <c r="E48" s="144">
        <v>233498000</v>
      </c>
      <c r="F48" s="144">
        <v>134197000</v>
      </c>
      <c r="G48" s="145">
        <v>133563000</v>
      </c>
    </row>
    <row r="49" spans="2:7" x14ac:dyDescent="0.2">
      <c r="B49" s="128">
        <v>2442</v>
      </c>
      <c r="C49" s="129" t="s">
        <v>131</v>
      </c>
      <c r="D49" s="144"/>
      <c r="E49" s="144"/>
      <c r="F49" s="144">
        <v>4874000</v>
      </c>
      <c r="G49" s="145">
        <v>4874000</v>
      </c>
    </row>
    <row r="50" spans="2:7" x14ac:dyDescent="0.2">
      <c r="B50" s="128">
        <v>2449</v>
      </c>
      <c r="C50" s="129" t="s">
        <v>245</v>
      </c>
      <c r="D50" s="144">
        <v>40411000</v>
      </c>
      <c r="E50" s="144">
        <v>39903000</v>
      </c>
      <c r="F50" s="144">
        <v>32704000</v>
      </c>
      <c r="G50" s="145">
        <v>25961000</v>
      </c>
    </row>
    <row r="51" spans="2:7" x14ac:dyDescent="0.2">
      <c r="B51" s="128">
        <v>2451</v>
      </c>
      <c r="C51" s="131" t="s">
        <v>132</v>
      </c>
      <c r="D51" s="144"/>
      <c r="E51" s="144"/>
      <c r="F51" s="144"/>
      <c r="G51" s="145">
        <f t="shared" si="0"/>
        <v>0</v>
      </c>
    </row>
    <row r="52" spans="2:7" x14ac:dyDescent="0.2">
      <c r="B52" s="128">
        <v>2452</v>
      </c>
      <c r="C52" s="129" t="s">
        <v>45</v>
      </c>
      <c r="D52" s="144"/>
      <c r="E52" s="144"/>
      <c r="F52" s="144"/>
      <c r="G52" s="145">
        <f t="shared" si="0"/>
        <v>0</v>
      </c>
    </row>
    <row r="53" spans="2:7" x14ac:dyDescent="0.2">
      <c r="B53" s="128">
        <v>2459</v>
      </c>
      <c r="C53" s="129" t="s">
        <v>194</v>
      </c>
      <c r="D53" s="144">
        <v>306000</v>
      </c>
      <c r="E53" s="144">
        <v>306000</v>
      </c>
      <c r="F53" s="144">
        <v>158000</v>
      </c>
      <c r="G53" s="145">
        <v>158000</v>
      </c>
    </row>
    <row r="54" spans="2:7" x14ac:dyDescent="0.2">
      <c r="B54" s="128">
        <v>2460</v>
      </c>
      <c r="C54" s="129" t="s">
        <v>46</v>
      </c>
      <c r="D54" s="147"/>
      <c r="E54" s="147"/>
      <c r="F54" s="147"/>
      <c r="G54" s="277"/>
    </row>
    <row r="55" spans="2:7" x14ac:dyDescent="0.2">
      <c r="B55" s="128">
        <v>2512</v>
      </c>
      <c r="C55" s="129" t="s">
        <v>37</v>
      </c>
      <c r="D55" s="144"/>
      <c r="E55" s="144"/>
      <c r="F55" s="144"/>
      <c r="G55" s="145"/>
    </row>
    <row r="56" spans="2:7" x14ac:dyDescent="0.2">
      <c r="B56" s="128">
        <v>3113</v>
      </c>
      <c r="C56" s="129" t="s">
        <v>195</v>
      </c>
      <c r="D56" s="144"/>
      <c r="E56" s="144"/>
      <c r="F56" s="144"/>
      <c r="G56" s="145"/>
    </row>
    <row r="57" spans="2:7" x14ac:dyDescent="0.2">
      <c r="B57" s="128">
        <v>3119</v>
      </c>
      <c r="C57" s="129" t="s">
        <v>246</v>
      </c>
      <c r="D57" s="144"/>
      <c r="E57" s="144"/>
      <c r="F57" s="144"/>
      <c r="G57" s="145"/>
    </row>
    <row r="58" spans="2:7" x14ac:dyDescent="0.2">
      <c r="B58" s="128">
        <v>4111</v>
      </c>
      <c r="C58" s="129" t="s">
        <v>247</v>
      </c>
      <c r="D58" s="144"/>
      <c r="E58" s="144"/>
      <c r="F58" s="144"/>
      <c r="G58" s="145"/>
    </row>
    <row r="59" spans="2:7" x14ac:dyDescent="0.2">
      <c r="B59" s="128">
        <v>4113</v>
      </c>
      <c r="C59" s="129" t="s">
        <v>196</v>
      </c>
      <c r="D59" s="144"/>
      <c r="E59" s="144"/>
      <c r="F59" s="144"/>
      <c r="G59" s="145"/>
    </row>
    <row r="60" spans="2:7" x14ac:dyDescent="0.2">
      <c r="B60" s="128">
        <v>4114</v>
      </c>
      <c r="C60" s="129" t="s">
        <v>248</v>
      </c>
      <c r="D60" s="144"/>
      <c r="E60" s="144"/>
      <c r="F60" s="144"/>
      <c r="G60" s="145"/>
    </row>
    <row r="61" spans="2:7" x14ac:dyDescent="0.2">
      <c r="B61" s="128">
        <v>4116</v>
      </c>
      <c r="C61" s="129" t="s">
        <v>197</v>
      </c>
      <c r="D61" s="144">
        <f>210000000+80000000</f>
        <v>290000000</v>
      </c>
      <c r="E61" s="144">
        <f>245000000+36426130+67600000</f>
        <v>349026130</v>
      </c>
      <c r="F61" s="144">
        <f>367800000-80000000-275000000+1600000+9953</f>
        <v>14409953</v>
      </c>
      <c r="G61" s="145">
        <f>208000000-125000000-80000000+1600000+803</f>
        <v>4600803</v>
      </c>
    </row>
    <row r="62" spans="2:7" x14ac:dyDescent="0.2">
      <c r="B62" s="128">
        <v>4118</v>
      </c>
      <c r="C62" s="130" t="s">
        <v>267</v>
      </c>
      <c r="D62" s="146">
        <v>10000000</v>
      </c>
      <c r="E62" s="146">
        <v>10000000</v>
      </c>
      <c r="F62" s="144">
        <v>10000000</v>
      </c>
      <c r="G62" s="145">
        <v>10000000</v>
      </c>
    </row>
    <row r="63" spans="2:7" x14ac:dyDescent="0.2">
      <c r="B63" s="128">
        <v>4119</v>
      </c>
      <c r="C63" s="129" t="s">
        <v>198</v>
      </c>
      <c r="D63" s="144"/>
      <c r="E63" s="144"/>
      <c r="F63" s="144"/>
      <c r="G63" s="145"/>
    </row>
    <row r="64" spans="2:7" x14ac:dyDescent="0.2">
      <c r="B64" s="128">
        <v>4213</v>
      </c>
      <c r="C64" s="130" t="s">
        <v>133</v>
      </c>
      <c r="D64" s="146"/>
      <c r="E64" s="146"/>
      <c r="F64" s="144"/>
      <c r="G64" s="145"/>
    </row>
    <row r="65" spans="2:7" x14ac:dyDescent="0.2">
      <c r="B65" s="128">
        <v>4214</v>
      </c>
      <c r="C65" s="130" t="s">
        <v>199</v>
      </c>
      <c r="D65" s="146"/>
      <c r="E65" s="146"/>
      <c r="F65" s="144"/>
      <c r="G65" s="145"/>
    </row>
    <row r="66" spans="2:7" x14ac:dyDescent="0.2">
      <c r="B66" s="128">
        <v>4216</v>
      </c>
      <c r="C66" s="130" t="s">
        <v>295</v>
      </c>
      <c r="D66" s="146">
        <f>831000000+100000000+600000000</f>
        <v>1531000000</v>
      </c>
      <c r="E66" s="146">
        <f>150000000+100000000+1169000000+100000000+9065000000</f>
        <v>10584000000</v>
      </c>
      <c r="F66" s="146">
        <f>380000000</f>
        <v>380000000</v>
      </c>
      <c r="G66" s="278"/>
    </row>
    <row r="67" spans="2:7" x14ac:dyDescent="0.2">
      <c r="B67" s="128">
        <v>4218</v>
      </c>
      <c r="C67" s="130" t="s">
        <v>268</v>
      </c>
      <c r="D67" s="146">
        <f>35000000</f>
        <v>35000000</v>
      </c>
      <c r="E67" s="146">
        <v>250000000</v>
      </c>
      <c r="F67" s="144">
        <v>256000000</v>
      </c>
      <c r="G67" s="145">
        <v>250000000</v>
      </c>
    </row>
    <row r="68" spans="2:7" x14ac:dyDescent="0.2">
      <c r="B68" s="128">
        <v>4233</v>
      </c>
      <c r="C68" s="130" t="s">
        <v>287</v>
      </c>
      <c r="D68" s="146">
        <v>5000000000</v>
      </c>
      <c r="E68" s="246">
        <v>20000000000</v>
      </c>
      <c r="F68" s="246">
        <v>28000000000</v>
      </c>
      <c r="G68" s="247">
        <v>32000000000</v>
      </c>
    </row>
    <row r="69" spans="2:7" ht="13.5" thickBot="1" x14ac:dyDescent="0.25">
      <c r="B69" s="132"/>
      <c r="C69" s="148" t="s">
        <v>47</v>
      </c>
      <c r="D69" s="149">
        <f>SUM(D9:D68)</f>
        <v>8667600000</v>
      </c>
      <c r="E69" s="248">
        <f>SUM(E9:E68)</f>
        <v>33390000000</v>
      </c>
      <c r="F69" s="248">
        <f t="shared" ref="F69:G69" si="1">SUM(F9:F68)</f>
        <v>30920400000</v>
      </c>
      <c r="G69" s="279">
        <f t="shared" si="1"/>
        <v>34763600000</v>
      </c>
    </row>
    <row r="71" spans="2:7" x14ac:dyDescent="0.2">
      <c r="B71" s="150" t="s">
        <v>29</v>
      </c>
      <c r="C71" s="151" t="s">
        <v>107</v>
      </c>
      <c r="D71" s="152"/>
      <c r="E71" s="152"/>
      <c r="F71" s="200"/>
      <c r="G71" s="153"/>
    </row>
    <row r="72" spans="2:7" x14ac:dyDescent="0.2">
      <c r="B72" s="150" t="s">
        <v>0</v>
      </c>
      <c r="C72" s="151" t="s">
        <v>16</v>
      </c>
      <c r="D72" s="152"/>
      <c r="E72" s="152"/>
      <c r="F72" s="152"/>
      <c r="G72" s="153"/>
    </row>
    <row r="73" spans="2:7" x14ac:dyDescent="0.2">
      <c r="B73" s="154"/>
      <c r="C73" s="151" t="s">
        <v>17</v>
      </c>
      <c r="D73" s="155"/>
      <c r="E73" s="156"/>
      <c r="F73" s="155"/>
      <c r="G73" s="155"/>
    </row>
    <row r="74" spans="2:7" x14ac:dyDescent="0.2">
      <c r="C74" s="151" t="s">
        <v>106</v>
      </c>
    </row>
    <row r="75" spans="2:7" x14ac:dyDescent="0.2">
      <c r="C75" s="151" t="s">
        <v>1</v>
      </c>
      <c r="G75" s="124"/>
    </row>
    <row r="78" spans="2:7" x14ac:dyDescent="0.2">
      <c r="B78" s="120"/>
    </row>
    <row r="79" spans="2:7" x14ac:dyDescent="0.2">
      <c r="B79" s="120"/>
    </row>
    <row r="80" spans="2:7" x14ac:dyDescent="0.2">
      <c r="B80" s="120"/>
    </row>
    <row r="81" spans="2:2" x14ac:dyDescent="0.2">
      <c r="B81" s="120"/>
    </row>
  </sheetData>
  <mergeCells count="2">
    <mergeCell ref="B3:G3"/>
    <mergeCell ref="B6:G6"/>
  </mergeCells>
  <pageMargins left="0.39370078740157499" right="0.39370078740157499" top="0.98425196850393704" bottom="0.98425196850393704" header="0.511811023622047" footer="0.511811023622047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3"/>
  <sheetViews>
    <sheetView topLeftCell="A75" zoomScaleNormal="100" zoomScaleSheetLayoutView="100" workbookViewId="0">
      <selection activeCell="K97" sqref="K97"/>
    </sheetView>
  </sheetViews>
  <sheetFormatPr defaultRowHeight="12.75" x14ac:dyDescent="0.2"/>
  <cols>
    <col min="1" max="1" width="12.83203125" style="201" customWidth="1"/>
    <col min="2" max="2" width="90.6640625" style="201" customWidth="1"/>
    <col min="3" max="3" width="16.33203125" style="223" customWidth="1"/>
    <col min="4" max="4" width="17.6640625" style="221" bestFit="1" customWidth="1"/>
    <col min="5" max="5" width="17.6640625" style="223" bestFit="1" customWidth="1"/>
    <col min="6" max="6" width="17.6640625" style="215" bestFit="1" customWidth="1"/>
    <col min="7" max="16384" width="9.33203125" style="201"/>
  </cols>
  <sheetData>
    <row r="1" spans="1:6" ht="15.75" x14ac:dyDescent="0.2">
      <c r="A1" s="250" t="s">
        <v>109</v>
      </c>
      <c r="B1" s="250"/>
      <c r="C1" s="250"/>
      <c r="D1" s="250"/>
      <c r="E1" s="250"/>
      <c r="F1" s="250"/>
    </row>
    <row r="2" spans="1:6" ht="15.75" x14ac:dyDescent="0.2">
      <c r="A2" s="202" t="s">
        <v>270</v>
      </c>
      <c r="B2" s="203"/>
      <c r="C2" s="204"/>
      <c r="D2" s="205"/>
      <c r="E2" s="204"/>
      <c r="F2" s="202"/>
    </row>
    <row r="3" spans="1:6" x14ac:dyDescent="0.2">
      <c r="A3" s="206"/>
      <c r="B3" s="206"/>
      <c r="C3" s="207"/>
      <c r="D3" s="207"/>
      <c r="E3" s="207"/>
      <c r="F3" s="208" t="s">
        <v>48</v>
      </c>
    </row>
    <row r="4" spans="1:6" ht="15.75" x14ac:dyDescent="0.2">
      <c r="A4" s="251" t="s">
        <v>49</v>
      </c>
      <c r="B4" s="251"/>
      <c r="C4" s="251"/>
      <c r="D4" s="251"/>
      <c r="E4" s="251"/>
      <c r="F4" s="251"/>
    </row>
    <row r="5" spans="1:6" ht="13.5" thickBot="1" x14ac:dyDescent="0.25">
      <c r="A5" s="209"/>
      <c r="B5" s="206"/>
      <c r="C5" s="207"/>
      <c r="D5" s="207"/>
      <c r="E5" s="207"/>
      <c r="F5" s="210" t="s">
        <v>18</v>
      </c>
    </row>
    <row r="6" spans="1:6" s="215" customFormat="1" ht="39" thickBot="1" x14ac:dyDescent="0.25">
      <c r="A6" s="211" t="s">
        <v>14</v>
      </c>
      <c r="B6" s="212" t="s">
        <v>15</v>
      </c>
      <c r="C6" s="213" t="s">
        <v>276</v>
      </c>
      <c r="D6" s="213" t="s">
        <v>277</v>
      </c>
      <c r="E6" s="213" t="s">
        <v>273</v>
      </c>
      <c r="F6" s="214" t="s">
        <v>278</v>
      </c>
    </row>
    <row r="7" spans="1:6" x14ac:dyDescent="0.2">
      <c r="A7" s="216">
        <v>5011</v>
      </c>
      <c r="B7" s="217" t="s">
        <v>169</v>
      </c>
      <c r="C7" s="58">
        <v>11700000</v>
      </c>
      <c r="D7" s="58">
        <v>11700000</v>
      </c>
      <c r="E7" s="58">
        <v>11700000</v>
      </c>
      <c r="F7" s="280">
        <v>11700000</v>
      </c>
    </row>
    <row r="8" spans="1:6" x14ac:dyDescent="0.2">
      <c r="A8" s="218">
        <v>5013</v>
      </c>
      <c r="B8" s="219" t="s">
        <v>166</v>
      </c>
      <c r="C8" s="58">
        <v>318400000</v>
      </c>
      <c r="D8" s="59">
        <v>336450000</v>
      </c>
      <c r="E8" s="59">
        <v>336450000</v>
      </c>
      <c r="F8" s="60">
        <v>336450000</v>
      </c>
    </row>
    <row r="9" spans="1:6" x14ac:dyDescent="0.2">
      <c r="A9" s="218">
        <v>5021</v>
      </c>
      <c r="B9" s="219" t="s">
        <v>50</v>
      </c>
      <c r="C9" s="58">
        <v>6000000</v>
      </c>
      <c r="D9" s="59">
        <v>6000000</v>
      </c>
      <c r="E9" s="59">
        <v>6000000</v>
      </c>
      <c r="F9" s="60">
        <v>6000000</v>
      </c>
    </row>
    <row r="10" spans="1:6" x14ac:dyDescent="0.2">
      <c r="A10" s="218">
        <v>5024</v>
      </c>
      <c r="B10" s="219" t="s">
        <v>51</v>
      </c>
      <c r="C10" s="58"/>
      <c r="D10" s="59"/>
      <c r="E10" s="59"/>
      <c r="F10" s="60"/>
    </row>
    <row r="11" spans="1:6" x14ac:dyDescent="0.2">
      <c r="A11" s="218">
        <v>5025</v>
      </c>
      <c r="B11" s="219" t="s">
        <v>269</v>
      </c>
      <c r="C11" s="58">
        <v>1000000</v>
      </c>
      <c r="D11" s="58">
        <v>1000000</v>
      </c>
      <c r="E11" s="58">
        <v>1000000</v>
      </c>
      <c r="F11" s="280">
        <v>1000000</v>
      </c>
    </row>
    <row r="12" spans="1:6" x14ac:dyDescent="0.2">
      <c r="A12" s="218">
        <v>5029</v>
      </c>
      <c r="B12" s="219" t="s">
        <v>200</v>
      </c>
      <c r="C12" s="58"/>
      <c r="D12" s="59"/>
      <c r="E12" s="59"/>
      <c r="F12" s="60"/>
    </row>
    <row r="13" spans="1:6" x14ac:dyDescent="0.2">
      <c r="A13" s="218">
        <v>5031</v>
      </c>
      <c r="B13" s="219" t="s">
        <v>201</v>
      </c>
      <c r="C13" s="58">
        <v>83023000</v>
      </c>
      <c r="D13" s="59">
        <v>87829200</v>
      </c>
      <c r="E13" s="59">
        <v>87829200</v>
      </c>
      <c r="F13" s="60">
        <v>87829200</v>
      </c>
    </row>
    <row r="14" spans="1:6" x14ac:dyDescent="0.2">
      <c r="A14" s="218">
        <v>5032</v>
      </c>
      <c r="B14" s="219" t="s">
        <v>52</v>
      </c>
      <c r="C14" s="58">
        <v>30164000</v>
      </c>
      <c r="D14" s="59">
        <v>31873500</v>
      </c>
      <c r="E14" s="59">
        <v>31873500</v>
      </c>
      <c r="F14" s="60">
        <v>31873500</v>
      </c>
    </row>
    <row r="15" spans="1:6" x14ac:dyDescent="0.2">
      <c r="A15" s="218">
        <v>5038</v>
      </c>
      <c r="B15" s="219" t="s">
        <v>134</v>
      </c>
      <c r="C15" s="58">
        <v>1930000</v>
      </c>
      <c r="D15" s="59">
        <v>1983000</v>
      </c>
      <c r="E15" s="59">
        <v>1983000</v>
      </c>
      <c r="F15" s="60">
        <v>1983000</v>
      </c>
    </row>
    <row r="16" spans="1:6" x14ac:dyDescent="0.2">
      <c r="A16" s="218">
        <v>5041</v>
      </c>
      <c r="B16" s="219" t="s">
        <v>135</v>
      </c>
      <c r="C16" s="58"/>
      <c r="D16" s="59"/>
      <c r="E16" s="59"/>
      <c r="F16" s="60"/>
    </row>
    <row r="17" spans="1:6" x14ac:dyDescent="0.2">
      <c r="A17" s="218">
        <v>5042</v>
      </c>
      <c r="B17" s="219" t="s">
        <v>170</v>
      </c>
      <c r="C17" s="58"/>
      <c r="D17" s="59"/>
      <c r="E17" s="59"/>
      <c r="F17" s="60"/>
    </row>
    <row r="18" spans="1:6" x14ac:dyDescent="0.2">
      <c r="A18" s="218">
        <v>5131</v>
      </c>
      <c r="B18" s="219" t="s">
        <v>136</v>
      </c>
      <c r="C18" s="58"/>
      <c r="D18" s="59"/>
      <c r="E18" s="59"/>
      <c r="F18" s="60"/>
    </row>
    <row r="19" spans="1:6" x14ac:dyDescent="0.2">
      <c r="A19" s="218">
        <v>5132</v>
      </c>
      <c r="B19" s="219" t="s">
        <v>53</v>
      </c>
      <c r="C19" s="58">
        <v>60000</v>
      </c>
      <c r="D19" s="59">
        <v>60000</v>
      </c>
      <c r="E19" s="59">
        <v>60000</v>
      </c>
      <c r="F19" s="60">
        <v>60000</v>
      </c>
    </row>
    <row r="20" spans="1:6" x14ac:dyDescent="0.2">
      <c r="A20" s="218">
        <v>5133</v>
      </c>
      <c r="B20" s="219" t="s">
        <v>54</v>
      </c>
      <c r="C20" s="58">
        <v>350000</v>
      </c>
      <c r="D20" s="59"/>
      <c r="E20" s="59"/>
      <c r="F20" s="60"/>
    </row>
    <row r="21" spans="1:6" x14ac:dyDescent="0.2">
      <c r="A21" s="218">
        <v>5134</v>
      </c>
      <c r="B21" s="219" t="s">
        <v>137</v>
      </c>
      <c r="C21" s="58"/>
      <c r="D21" s="59"/>
      <c r="E21" s="59"/>
      <c r="F21" s="60"/>
    </row>
    <row r="22" spans="1:6" x14ac:dyDescent="0.2">
      <c r="A22" s="218">
        <v>5136</v>
      </c>
      <c r="B22" s="219" t="s">
        <v>138</v>
      </c>
      <c r="C22" s="58">
        <v>150000</v>
      </c>
      <c r="D22" s="59">
        <v>130000</v>
      </c>
      <c r="E22" s="59">
        <v>130000</v>
      </c>
      <c r="F22" s="60">
        <v>130000</v>
      </c>
    </row>
    <row r="23" spans="1:6" x14ac:dyDescent="0.2">
      <c r="A23" s="218">
        <v>5137</v>
      </c>
      <c r="B23" s="219" t="s">
        <v>55</v>
      </c>
      <c r="C23" s="58">
        <v>5034000</v>
      </c>
      <c r="D23" s="59">
        <v>10305000</v>
      </c>
      <c r="E23" s="59">
        <v>10305000</v>
      </c>
      <c r="F23" s="60">
        <v>10305000</v>
      </c>
    </row>
    <row r="24" spans="1:6" x14ac:dyDescent="0.2">
      <c r="A24" s="218">
        <v>5138</v>
      </c>
      <c r="B24" s="219" t="s">
        <v>56</v>
      </c>
      <c r="C24" s="58"/>
      <c r="D24" s="59"/>
      <c r="E24" s="59"/>
      <c r="F24" s="60"/>
    </row>
    <row r="25" spans="1:6" x14ac:dyDescent="0.2">
      <c r="A25" s="218">
        <v>5139</v>
      </c>
      <c r="B25" s="219" t="s">
        <v>57</v>
      </c>
      <c r="C25" s="58">
        <v>10827000</v>
      </c>
      <c r="D25" s="59">
        <v>10595000</v>
      </c>
      <c r="E25" s="59">
        <v>10595000</v>
      </c>
      <c r="F25" s="60">
        <v>10595000</v>
      </c>
    </row>
    <row r="26" spans="1:6" x14ac:dyDescent="0.2">
      <c r="A26" s="218">
        <v>5141</v>
      </c>
      <c r="B26" s="219" t="s">
        <v>58</v>
      </c>
      <c r="C26" s="58"/>
      <c r="D26" s="59"/>
      <c r="E26" s="59"/>
      <c r="F26" s="60"/>
    </row>
    <row r="27" spans="1:6" x14ac:dyDescent="0.2">
      <c r="A27" s="218">
        <v>5142</v>
      </c>
      <c r="B27" s="219" t="s">
        <v>202</v>
      </c>
      <c r="C27" s="58"/>
      <c r="D27" s="59"/>
      <c r="E27" s="59"/>
      <c r="F27" s="60"/>
    </row>
    <row r="28" spans="1:6" x14ac:dyDescent="0.2">
      <c r="A28" s="218">
        <v>5149</v>
      </c>
      <c r="B28" s="219" t="s">
        <v>139</v>
      </c>
      <c r="C28" s="58"/>
      <c r="D28" s="59"/>
      <c r="E28" s="59"/>
      <c r="F28" s="60"/>
    </row>
    <row r="29" spans="1:6" x14ac:dyDescent="0.2">
      <c r="A29" s="218">
        <v>5151</v>
      </c>
      <c r="B29" s="219" t="s">
        <v>59</v>
      </c>
      <c r="C29" s="58">
        <v>580000</v>
      </c>
      <c r="D29" s="59">
        <v>650000</v>
      </c>
      <c r="E29" s="59">
        <v>650000</v>
      </c>
      <c r="F29" s="60">
        <v>650000</v>
      </c>
    </row>
    <row r="30" spans="1:6" x14ac:dyDescent="0.2">
      <c r="A30" s="218">
        <v>5152</v>
      </c>
      <c r="B30" s="219" t="s">
        <v>60</v>
      </c>
      <c r="C30" s="58">
        <v>2420000</v>
      </c>
      <c r="D30" s="59">
        <v>2220000</v>
      </c>
      <c r="E30" s="59">
        <v>2220000</v>
      </c>
      <c r="F30" s="60">
        <v>2220000</v>
      </c>
    </row>
    <row r="31" spans="1:6" x14ac:dyDescent="0.2">
      <c r="A31" s="218">
        <v>5153</v>
      </c>
      <c r="B31" s="219" t="s">
        <v>61</v>
      </c>
      <c r="C31" s="58">
        <v>440000</v>
      </c>
      <c r="D31" s="59">
        <v>440000</v>
      </c>
      <c r="E31" s="59">
        <v>440000</v>
      </c>
      <c r="F31" s="60">
        <v>440000</v>
      </c>
    </row>
    <row r="32" spans="1:6" x14ac:dyDescent="0.2">
      <c r="A32" s="218">
        <v>5154</v>
      </c>
      <c r="B32" s="219" t="s">
        <v>62</v>
      </c>
      <c r="C32" s="58">
        <v>4513000</v>
      </c>
      <c r="D32" s="59">
        <v>4098000</v>
      </c>
      <c r="E32" s="59">
        <v>4098000</v>
      </c>
      <c r="F32" s="60">
        <v>4098000</v>
      </c>
    </row>
    <row r="33" spans="1:6" x14ac:dyDescent="0.2">
      <c r="A33" s="218">
        <v>5156</v>
      </c>
      <c r="B33" s="219" t="s">
        <v>63</v>
      </c>
      <c r="C33" s="58">
        <v>700000</v>
      </c>
      <c r="D33" s="59">
        <v>1100000</v>
      </c>
      <c r="E33" s="59">
        <v>1100000</v>
      </c>
      <c r="F33" s="60">
        <v>1100000</v>
      </c>
    </row>
    <row r="34" spans="1:6" x14ac:dyDescent="0.2">
      <c r="A34" s="218">
        <v>5159</v>
      </c>
      <c r="B34" s="219" t="s">
        <v>140</v>
      </c>
      <c r="C34" s="58"/>
      <c r="D34" s="59"/>
      <c r="E34" s="59"/>
      <c r="F34" s="60"/>
    </row>
    <row r="35" spans="1:6" x14ac:dyDescent="0.2">
      <c r="A35" s="218">
        <v>5161</v>
      </c>
      <c r="B35" s="219" t="s">
        <v>203</v>
      </c>
      <c r="C35" s="58">
        <v>2405000</v>
      </c>
      <c r="D35" s="59">
        <v>2500000</v>
      </c>
      <c r="E35" s="59">
        <v>2500000</v>
      </c>
      <c r="F35" s="60">
        <v>2500000</v>
      </c>
    </row>
    <row r="36" spans="1:6" x14ac:dyDescent="0.2">
      <c r="A36" s="218">
        <v>5162</v>
      </c>
      <c r="B36" s="219" t="s">
        <v>64</v>
      </c>
      <c r="C36" s="58">
        <v>4600000</v>
      </c>
      <c r="D36" s="59">
        <v>4510000</v>
      </c>
      <c r="E36" s="59">
        <v>4510000</v>
      </c>
      <c r="F36" s="60">
        <v>4510000</v>
      </c>
    </row>
    <row r="37" spans="1:6" x14ac:dyDescent="0.2">
      <c r="A37" s="218">
        <v>5163</v>
      </c>
      <c r="B37" s="219" t="s">
        <v>65</v>
      </c>
      <c r="C37" s="58">
        <v>400000</v>
      </c>
      <c r="D37" s="59">
        <v>400000</v>
      </c>
      <c r="E37" s="59">
        <v>400000</v>
      </c>
      <c r="F37" s="60">
        <v>400000</v>
      </c>
    </row>
    <row r="38" spans="1:6" x14ac:dyDescent="0.2">
      <c r="A38" s="218">
        <v>5164</v>
      </c>
      <c r="B38" s="219" t="s">
        <v>66</v>
      </c>
      <c r="C38" s="58">
        <v>31835000</v>
      </c>
      <c r="D38" s="59">
        <v>32367000</v>
      </c>
      <c r="E38" s="59">
        <v>32185000</v>
      </c>
      <c r="F38" s="60">
        <v>32185000</v>
      </c>
    </row>
    <row r="39" spans="1:6" x14ac:dyDescent="0.2">
      <c r="A39" s="218">
        <v>5166</v>
      </c>
      <c r="B39" s="219" t="s">
        <v>141</v>
      </c>
      <c r="C39" s="58">
        <v>10945000</v>
      </c>
      <c r="D39" s="59">
        <v>12918000</v>
      </c>
      <c r="E39" s="59">
        <v>12918000</v>
      </c>
      <c r="F39" s="60">
        <v>12918000</v>
      </c>
    </row>
    <row r="40" spans="1:6" x14ac:dyDescent="0.2">
      <c r="A40" s="218">
        <v>5167</v>
      </c>
      <c r="B40" s="219" t="s">
        <v>67</v>
      </c>
      <c r="C40" s="58">
        <v>2870000</v>
      </c>
      <c r="D40" s="59">
        <v>3040000</v>
      </c>
      <c r="E40" s="59">
        <v>3040000</v>
      </c>
      <c r="F40" s="60">
        <v>3040000</v>
      </c>
    </row>
    <row r="41" spans="1:6" x14ac:dyDescent="0.2">
      <c r="A41" s="218">
        <v>5168</v>
      </c>
      <c r="B41" s="219" t="s">
        <v>204</v>
      </c>
      <c r="C41" s="58">
        <v>19685000</v>
      </c>
      <c r="D41" s="59">
        <v>23164000</v>
      </c>
      <c r="E41" s="59">
        <v>23164000</v>
      </c>
      <c r="F41" s="60">
        <v>23164000</v>
      </c>
    </row>
    <row r="42" spans="1:6" x14ac:dyDescent="0.2">
      <c r="A42" s="218">
        <v>5169</v>
      </c>
      <c r="B42" s="219" t="s">
        <v>69</v>
      </c>
      <c r="C42" s="58">
        <v>47990200</v>
      </c>
      <c r="D42" s="59">
        <v>66373000</v>
      </c>
      <c r="E42" s="59">
        <v>66373000</v>
      </c>
      <c r="F42" s="60">
        <v>66373000</v>
      </c>
    </row>
    <row r="43" spans="1:6" x14ac:dyDescent="0.2">
      <c r="A43" s="218">
        <v>5171</v>
      </c>
      <c r="B43" s="219" t="s">
        <v>70</v>
      </c>
      <c r="C43" s="58">
        <v>2280000</v>
      </c>
      <c r="D43" s="59">
        <v>2330000</v>
      </c>
      <c r="E43" s="59">
        <v>2330000</v>
      </c>
      <c r="F43" s="60">
        <v>2330000</v>
      </c>
    </row>
    <row r="44" spans="1:6" x14ac:dyDescent="0.2">
      <c r="A44" s="218">
        <v>5172</v>
      </c>
      <c r="B44" s="219" t="s">
        <v>71</v>
      </c>
      <c r="C44" s="58">
        <v>500000</v>
      </c>
      <c r="D44" s="59">
        <v>500000</v>
      </c>
      <c r="E44" s="59">
        <v>500000</v>
      </c>
      <c r="F44" s="60">
        <v>500000</v>
      </c>
    </row>
    <row r="45" spans="1:6" x14ac:dyDescent="0.2">
      <c r="A45" s="218">
        <v>5173</v>
      </c>
      <c r="B45" s="219" t="s">
        <v>142</v>
      </c>
      <c r="C45" s="58">
        <v>2600000</v>
      </c>
      <c r="D45" s="59">
        <v>2310000</v>
      </c>
      <c r="E45" s="59">
        <v>2310000</v>
      </c>
      <c r="F45" s="60">
        <v>2310000</v>
      </c>
    </row>
    <row r="46" spans="1:6" x14ac:dyDescent="0.2">
      <c r="A46" s="218">
        <v>5175</v>
      </c>
      <c r="B46" s="219" t="s">
        <v>72</v>
      </c>
      <c r="C46" s="58">
        <v>952000</v>
      </c>
      <c r="D46" s="59">
        <v>1070000</v>
      </c>
      <c r="E46" s="59">
        <v>1070000</v>
      </c>
      <c r="F46" s="60">
        <v>1070000</v>
      </c>
    </row>
    <row r="47" spans="1:6" x14ac:dyDescent="0.2">
      <c r="A47" s="218">
        <v>5176</v>
      </c>
      <c r="B47" s="219" t="s">
        <v>73</v>
      </c>
      <c r="C47" s="58">
        <v>435000</v>
      </c>
      <c r="D47" s="59">
        <v>465000</v>
      </c>
      <c r="E47" s="59">
        <v>465000</v>
      </c>
      <c r="F47" s="60">
        <v>465000</v>
      </c>
    </row>
    <row r="48" spans="1:6" x14ac:dyDescent="0.2">
      <c r="A48" s="218">
        <v>5179</v>
      </c>
      <c r="B48" s="219" t="s">
        <v>74</v>
      </c>
      <c r="C48" s="58">
        <v>47000</v>
      </c>
      <c r="D48" s="59">
        <v>47000</v>
      </c>
      <c r="E48" s="59">
        <v>47000</v>
      </c>
      <c r="F48" s="60">
        <v>47000</v>
      </c>
    </row>
    <row r="49" spans="1:6" x14ac:dyDescent="0.2">
      <c r="A49" s="218">
        <v>5182</v>
      </c>
      <c r="B49" s="219" t="s">
        <v>75</v>
      </c>
      <c r="C49" s="58"/>
      <c r="D49" s="59"/>
      <c r="E49" s="59"/>
      <c r="F49" s="60"/>
    </row>
    <row r="50" spans="1:6" x14ac:dyDescent="0.2">
      <c r="A50" s="218">
        <v>5189</v>
      </c>
      <c r="B50" s="219" t="s">
        <v>76</v>
      </c>
      <c r="C50" s="58"/>
      <c r="D50" s="59"/>
      <c r="E50" s="59"/>
      <c r="F50" s="60"/>
    </row>
    <row r="51" spans="1:6" x14ac:dyDescent="0.2">
      <c r="A51" s="218">
        <v>5191</v>
      </c>
      <c r="B51" s="219" t="s">
        <v>143</v>
      </c>
      <c r="C51" s="58"/>
      <c r="D51" s="59"/>
      <c r="E51" s="59"/>
      <c r="F51" s="60"/>
    </row>
    <row r="52" spans="1:6" x14ac:dyDescent="0.2">
      <c r="A52" s="218">
        <v>5192</v>
      </c>
      <c r="B52" s="219" t="s">
        <v>205</v>
      </c>
      <c r="C52" s="58">
        <v>610000</v>
      </c>
      <c r="D52" s="59">
        <v>610000</v>
      </c>
      <c r="E52" s="59">
        <v>610000</v>
      </c>
      <c r="F52" s="60">
        <v>610000</v>
      </c>
    </row>
    <row r="53" spans="1:6" x14ac:dyDescent="0.2">
      <c r="A53" s="218">
        <v>5194</v>
      </c>
      <c r="B53" s="219" t="s">
        <v>77</v>
      </c>
      <c r="C53" s="58"/>
      <c r="D53" s="59"/>
      <c r="E53" s="59"/>
      <c r="F53" s="60"/>
    </row>
    <row r="54" spans="1:6" x14ac:dyDescent="0.2">
      <c r="A54" s="218">
        <v>5195</v>
      </c>
      <c r="B54" s="219" t="s">
        <v>171</v>
      </c>
      <c r="C54" s="58">
        <v>1640000</v>
      </c>
      <c r="D54" s="59">
        <v>2073000</v>
      </c>
      <c r="E54" s="59">
        <v>2073000</v>
      </c>
      <c r="F54" s="60">
        <v>2073000</v>
      </c>
    </row>
    <row r="55" spans="1:6" x14ac:dyDescent="0.2">
      <c r="A55" s="218">
        <v>5197</v>
      </c>
      <c r="B55" s="219" t="s">
        <v>206</v>
      </c>
      <c r="C55" s="58"/>
      <c r="D55" s="59"/>
      <c r="E55" s="59"/>
      <c r="F55" s="61"/>
    </row>
    <row r="56" spans="1:6" x14ac:dyDescent="0.2">
      <c r="A56" s="218">
        <v>5199</v>
      </c>
      <c r="B56" s="219" t="s">
        <v>207</v>
      </c>
      <c r="C56" s="58"/>
      <c r="D56" s="59"/>
      <c r="E56" s="59"/>
      <c r="F56" s="61"/>
    </row>
    <row r="57" spans="1:6" x14ac:dyDescent="0.2">
      <c r="A57" s="218">
        <v>5212</v>
      </c>
      <c r="B57" s="219" t="s">
        <v>241</v>
      </c>
      <c r="C57" s="58">
        <v>23966000</v>
      </c>
      <c r="D57" s="59">
        <v>25000000</v>
      </c>
      <c r="E57" s="59"/>
      <c r="F57" s="60"/>
    </row>
    <row r="58" spans="1:6" x14ac:dyDescent="0.2">
      <c r="A58" s="218">
        <v>5213</v>
      </c>
      <c r="B58" s="219" t="s">
        <v>242</v>
      </c>
      <c r="C58" s="58">
        <v>47131000</v>
      </c>
      <c r="D58" s="59">
        <v>25278000</v>
      </c>
      <c r="E58" s="59">
        <v>12001000</v>
      </c>
      <c r="F58" s="60">
        <v>4000000</v>
      </c>
    </row>
    <row r="59" spans="1:6" x14ac:dyDescent="0.2">
      <c r="A59" s="218">
        <v>5219</v>
      </c>
      <c r="B59" s="219" t="s">
        <v>208</v>
      </c>
      <c r="C59" s="58">
        <v>7252000</v>
      </c>
      <c r="D59" s="59">
        <v>36000000</v>
      </c>
      <c r="E59" s="59">
        <v>36000000</v>
      </c>
      <c r="F59" s="60">
        <v>16000000</v>
      </c>
    </row>
    <row r="60" spans="1:6" x14ac:dyDescent="0.2">
      <c r="A60" s="218">
        <v>5221</v>
      </c>
      <c r="B60" s="219" t="s">
        <v>209</v>
      </c>
      <c r="C60" s="58">
        <v>21684000</v>
      </c>
      <c r="D60" s="59">
        <v>24366000</v>
      </c>
      <c r="E60" s="59">
        <v>13181000</v>
      </c>
      <c r="F60" s="60"/>
    </row>
    <row r="61" spans="1:6" x14ac:dyDescent="0.2">
      <c r="A61" s="218">
        <v>5222</v>
      </c>
      <c r="B61" s="219" t="s">
        <v>210</v>
      </c>
      <c r="C61" s="58">
        <v>107933000</v>
      </c>
      <c r="D61" s="59">
        <v>23451000</v>
      </c>
      <c r="E61" s="59">
        <v>21282000</v>
      </c>
      <c r="F61" s="60">
        <v>178260000</v>
      </c>
    </row>
    <row r="62" spans="1:6" x14ac:dyDescent="0.2">
      <c r="A62" s="218">
        <v>5223</v>
      </c>
      <c r="B62" s="219" t="s">
        <v>211</v>
      </c>
      <c r="C62" s="58">
        <v>4226000</v>
      </c>
      <c r="D62" s="59"/>
      <c r="E62" s="59"/>
      <c r="F62" s="60"/>
    </row>
    <row r="63" spans="1:6" x14ac:dyDescent="0.2">
      <c r="A63" s="218">
        <v>5225</v>
      </c>
      <c r="B63" s="219" t="s">
        <v>252</v>
      </c>
      <c r="C63" s="58">
        <v>431000</v>
      </c>
      <c r="D63" s="59"/>
      <c r="E63" s="59"/>
      <c r="F63" s="60"/>
    </row>
    <row r="64" spans="1:6" x14ac:dyDescent="0.2">
      <c r="A64" s="218">
        <v>5229</v>
      </c>
      <c r="B64" s="219" t="s">
        <v>212</v>
      </c>
      <c r="C64" s="58">
        <v>21700000</v>
      </c>
      <c r="D64" s="59">
        <v>50210000</v>
      </c>
      <c r="E64" s="59">
        <v>60855000</v>
      </c>
      <c r="F64" s="60">
        <v>21000000</v>
      </c>
    </row>
    <row r="65" spans="1:6" x14ac:dyDescent="0.2">
      <c r="A65" s="218">
        <v>5311</v>
      </c>
      <c r="B65" s="219" t="s">
        <v>78</v>
      </c>
      <c r="C65" s="58"/>
      <c r="D65" s="59"/>
      <c r="E65" s="59"/>
      <c r="F65" s="60"/>
    </row>
    <row r="66" spans="1:6" x14ac:dyDescent="0.2">
      <c r="A66" s="218">
        <v>5312</v>
      </c>
      <c r="B66" s="219" t="s">
        <v>144</v>
      </c>
      <c r="C66" s="58"/>
      <c r="D66" s="59"/>
      <c r="E66" s="59"/>
      <c r="F66" s="60"/>
    </row>
    <row r="67" spans="1:6" x14ac:dyDescent="0.2">
      <c r="A67" s="218">
        <v>5313</v>
      </c>
      <c r="B67" s="219" t="s">
        <v>213</v>
      </c>
      <c r="C67" s="58"/>
      <c r="D67" s="59"/>
      <c r="E67" s="59"/>
      <c r="F67" s="60"/>
    </row>
    <row r="68" spans="1:6" x14ac:dyDescent="0.2">
      <c r="A68" s="218">
        <v>5319</v>
      </c>
      <c r="B68" s="219" t="s">
        <v>214</v>
      </c>
      <c r="C68" s="58">
        <v>783000</v>
      </c>
      <c r="D68" s="59"/>
      <c r="E68" s="59"/>
      <c r="F68" s="60"/>
    </row>
    <row r="69" spans="1:6" x14ac:dyDescent="0.2">
      <c r="A69" s="218">
        <v>5321</v>
      </c>
      <c r="B69" s="219" t="s">
        <v>145</v>
      </c>
      <c r="C69" s="58">
        <f>499702000-300000000</f>
        <v>199702000</v>
      </c>
      <c r="D69" s="59">
        <v>379024000</v>
      </c>
      <c r="E69" s="59">
        <v>159093000</v>
      </c>
      <c r="F69" s="60">
        <v>40297000</v>
      </c>
    </row>
    <row r="70" spans="1:6" x14ac:dyDescent="0.2">
      <c r="A70" s="218">
        <v>5323</v>
      </c>
      <c r="B70" s="219" t="s">
        <v>146</v>
      </c>
      <c r="C70" s="58">
        <v>200000000</v>
      </c>
      <c r="D70" s="59"/>
      <c r="E70" s="59"/>
      <c r="F70" s="60"/>
    </row>
    <row r="71" spans="1:6" x14ac:dyDescent="0.2">
      <c r="A71" s="218">
        <v>5329</v>
      </c>
      <c r="B71" s="219" t="s">
        <v>215</v>
      </c>
      <c r="C71" s="58">
        <v>10021000</v>
      </c>
      <c r="D71" s="59">
        <v>16726000</v>
      </c>
      <c r="E71" s="59">
        <v>20000000</v>
      </c>
      <c r="F71" s="60">
        <v>5000000</v>
      </c>
    </row>
    <row r="72" spans="1:6" s="220" customFormat="1" x14ac:dyDescent="0.2">
      <c r="A72" s="281">
        <v>5331</v>
      </c>
      <c r="B72" s="219" t="s">
        <v>292</v>
      </c>
      <c r="C72" s="58">
        <v>11494000</v>
      </c>
      <c r="D72" s="63">
        <v>11969000</v>
      </c>
      <c r="E72" s="63">
        <v>13602000</v>
      </c>
      <c r="F72" s="64">
        <v>0</v>
      </c>
    </row>
    <row r="73" spans="1:6" x14ac:dyDescent="0.2">
      <c r="A73" s="218">
        <v>5332</v>
      </c>
      <c r="B73" s="219" t="s">
        <v>79</v>
      </c>
      <c r="C73" s="58">
        <v>773000</v>
      </c>
      <c r="D73" s="59"/>
      <c r="E73" s="59"/>
      <c r="F73" s="60"/>
    </row>
    <row r="74" spans="1:6" x14ac:dyDescent="0.2">
      <c r="A74" s="218">
        <v>5333</v>
      </c>
      <c r="B74" s="222" t="s">
        <v>147</v>
      </c>
      <c r="C74" s="58">
        <v>17594000</v>
      </c>
      <c r="D74" s="59">
        <v>2729000</v>
      </c>
      <c r="E74" s="59"/>
      <c r="F74" s="60"/>
    </row>
    <row r="75" spans="1:6" x14ac:dyDescent="0.2">
      <c r="A75" s="218">
        <v>5334</v>
      </c>
      <c r="B75" s="222" t="s">
        <v>172</v>
      </c>
      <c r="C75" s="58"/>
      <c r="D75" s="59"/>
      <c r="E75" s="59"/>
      <c r="F75" s="60"/>
    </row>
    <row r="76" spans="1:6" x14ac:dyDescent="0.2">
      <c r="A76" s="218">
        <v>5339</v>
      </c>
      <c r="B76" s="219" t="s">
        <v>216</v>
      </c>
      <c r="C76" s="58">
        <v>174281000</v>
      </c>
      <c r="D76" s="59">
        <v>78615000</v>
      </c>
      <c r="E76" s="59"/>
      <c r="F76" s="60"/>
    </row>
    <row r="77" spans="1:6" x14ac:dyDescent="0.2">
      <c r="A77" s="218">
        <v>5342</v>
      </c>
      <c r="B77" s="219" t="s">
        <v>217</v>
      </c>
      <c r="C77" s="58">
        <v>6604000</v>
      </c>
      <c r="D77" s="59">
        <v>6963000</v>
      </c>
      <c r="E77" s="59">
        <v>6963000</v>
      </c>
      <c r="F77" s="60">
        <v>6963000</v>
      </c>
    </row>
    <row r="78" spans="1:6" x14ac:dyDescent="0.2">
      <c r="A78" s="218">
        <v>5361</v>
      </c>
      <c r="B78" s="219" t="s">
        <v>80</v>
      </c>
      <c r="C78" s="58"/>
      <c r="D78" s="59"/>
      <c r="E78" s="62"/>
      <c r="F78" s="60"/>
    </row>
    <row r="79" spans="1:6" x14ac:dyDescent="0.2">
      <c r="A79" s="218">
        <v>5362</v>
      </c>
      <c r="B79" s="219" t="s">
        <v>148</v>
      </c>
      <c r="C79" s="58">
        <v>60000</v>
      </c>
      <c r="D79" s="59">
        <v>60000</v>
      </c>
      <c r="E79" s="59">
        <v>60000</v>
      </c>
      <c r="F79" s="60">
        <v>60000</v>
      </c>
    </row>
    <row r="80" spans="1:6" x14ac:dyDescent="0.2">
      <c r="A80" s="218">
        <v>5424</v>
      </c>
      <c r="B80" s="219" t="s">
        <v>149</v>
      </c>
      <c r="C80" s="58">
        <v>2170000</v>
      </c>
      <c r="D80" s="59">
        <v>2000000</v>
      </c>
      <c r="E80" s="59">
        <v>2000000</v>
      </c>
      <c r="F80" s="60">
        <v>2000000</v>
      </c>
    </row>
    <row r="81" spans="1:6" x14ac:dyDescent="0.2">
      <c r="A81" s="218">
        <v>5429</v>
      </c>
      <c r="B81" s="219" t="s">
        <v>150</v>
      </c>
      <c r="C81" s="58">
        <v>7087800</v>
      </c>
      <c r="D81" s="59"/>
      <c r="E81" s="59"/>
      <c r="F81" s="61"/>
    </row>
    <row r="82" spans="1:6" x14ac:dyDescent="0.2">
      <c r="A82" s="218">
        <v>5363</v>
      </c>
      <c r="B82" s="219" t="s">
        <v>151</v>
      </c>
      <c r="C82" s="58"/>
      <c r="D82" s="59"/>
      <c r="E82" s="59"/>
      <c r="F82" s="61"/>
    </row>
    <row r="83" spans="1:6" x14ac:dyDescent="0.2">
      <c r="A83" s="218">
        <v>5364</v>
      </c>
      <c r="B83" s="219" t="s">
        <v>218</v>
      </c>
      <c r="C83" s="58"/>
      <c r="D83" s="59"/>
      <c r="E83" s="59"/>
      <c r="F83" s="61"/>
    </row>
    <row r="84" spans="1:6" x14ac:dyDescent="0.2">
      <c r="A84" s="218">
        <v>5365</v>
      </c>
      <c r="B84" s="219" t="s">
        <v>219</v>
      </c>
      <c r="C84" s="58"/>
      <c r="D84" s="59"/>
      <c r="E84" s="59"/>
      <c r="F84" s="61"/>
    </row>
    <row r="85" spans="1:6" x14ac:dyDescent="0.2">
      <c r="A85" s="218">
        <v>5493</v>
      </c>
      <c r="B85" s="219" t="s">
        <v>220</v>
      </c>
      <c r="C85" s="58">
        <v>133150000</v>
      </c>
      <c r="D85" s="59">
        <v>211410000</v>
      </c>
      <c r="E85" s="59">
        <v>1000000</v>
      </c>
      <c r="F85" s="61"/>
    </row>
    <row r="86" spans="1:6" x14ac:dyDescent="0.2">
      <c r="A86" s="218">
        <v>5494</v>
      </c>
      <c r="B86" s="219" t="s">
        <v>221</v>
      </c>
      <c r="C86" s="58"/>
      <c r="D86" s="59"/>
      <c r="E86" s="59"/>
      <c r="F86" s="61"/>
    </row>
    <row r="87" spans="1:6" x14ac:dyDescent="0.2">
      <c r="A87" s="218">
        <v>5499</v>
      </c>
      <c r="B87" s="219" t="s">
        <v>291</v>
      </c>
      <c r="C87" s="58"/>
      <c r="D87" s="59">
        <v>8400000</v>
      </c>
      <c r="E87" s="59">
        <v>8400000</v>
      </c>
      <c r="F87" s="60">
        <v>8400000</v>
      </c>
    </row>
    <row r="88" spans="1:6" x14ac:dyDescent="0.2">
      <c r="A88" s="218">
        <v>5512</v>
      </c>
      <c r="B88" s="219" t="s">
        <v>81</v>
      </c>
      <c r="C88" s="58"/>
      <c r="D88" s="59"/>
      <c r="E88" s="59"/>
      <c r="F88" s="61"/>
    </row>
    <row r="89" spans="1:6" x14ac:dyDescent="0.2">
      <c r="A89" s="218">
        <v>5613</v>
      </c>
      <c r="B89" s="219" t="s">
        <v>2</v>
      </c>
      <c r="C89" s="58"/>
      <c r="D89" s="59"/>
      <c r="E89" s="59"/>
      <c r="F89" s="61"/>
    </row>
    <row r="90" spans="1:6" x14ac:dyDescent="0.2">
      <c r="A90" s="218">
        <v>5615</v>
      </c>
      <c r="B90" s="219" t="s">
        <v>244</v>
      </c>
      <c r="C90" s="58"/>
      <c r="D90" s="59"/>
      <c r="E90" s="59"/>
      <c r="F90" s="61"/>
    </row>
    <row r="91" spans="1:6" x14ac:dyDescent="0.2">
      <c r="A91" s="218">
        <v>5619</v>
      </c>
      <c r="B91" s="219" t="s">
        <v>243</v>
      </c>
      <c r="C91" s="58"/>
      <c r="D91" s="59"/>
      <c r="E91" s="59"/>
      <c r="F91" s="61"/>
    </row>
    <row r="92" spans="1:6" x14ac:dyDescent="0.2">
      <c r="A92" s="218">
        <v>5641</v>
      </c>
      <c r="B92" s="219" t="s">
        <v>152</v>
      </c>
      <c r="C92" s="58"/>
      <c r="D92" s="59"/>
      <c r="E92" s="59"/>
      <c r="F92" s="61"/>
    </row>
    <row r="93" spans="1:6" x14ac:dyDescent="0.2">
      <c r="A93" s="218">
        <v>5649</v>
      </c>
      <c r="B93" s="219" t="s">
        <v>250</v>
      </c>
      <c r="C93" s="58"/>
      <c r="D93" s="59"/>
      <c r="E93" s="59"/>
      <c r="F93" s="61"/>
    </row>
    <row r="94" spans="1:6" x14ac:dyDescent="0.2">
      <c r="A94" s="218">
        <v>5660</v>
      </c>
      <c r="B94" s="219" t="s">
        <v>82</v>
      </c>
      <c r="C94" s="58"/>
      <c r="D94" s="59"/>
      <c r="E94" s="59"/>
      <c r="F94" s="61"/>
    </row>
    <row r="95" spans="1:6" x14ac:dyDescent="0.2">
      <c r="A95" s="218">
        <v>5901</v>
      </c>
      <c r="B95" s="219" t="s">
        <v>83</v>
      </c>
      <c r="C95" s="58"/>
      <c r="D95" s="59"/>
      <c r="E95" s="59"/>
      <c r="F95" s="61"/>
    </row>
    <row r="96" spans="1:6" x14ac:dyDescent="0.2">
      <c r="A96" s="218">
        <v>5909</v>
      </c>
      <c r="B96" s="219" t="s">
        <v>84</v>
      </c>
      <c r="C96" s="58"/>
      <c r="D96" s="59"/>
      <c r="E96" s="63"/>
      <c r="F96" s="64"/>
    </row>
    <row r="97" spans="1:6" s="220" customFormat="1" ht="13.5" thickBot="1" x14ac:dyDescent="0.25">
      <c r="A97" s="282"/>
      <c r="B97" s="283"/>
      <c r="C97" s="284">
        <f>SUM(C7:C96)</f>
        <v>1605128000</v>
      </c>
      <c r="D97" s="284">
        <f>SUM(D7:D96)</f>
        <v>1563311700</v>
      </c>
      <c r="E97" s="284">
        <f>SUM(E7:E96)</f>
        <v>1015365700</v>
      </c>
      <c r="F97" s="285">
        <f>SUM(F7:F96)</f>
        <v>942908700</v>
      </c>
    </row>
    <row r="98" spans="1:6" x14ac:dyDescent="0.2">
      <c r="F98" s="223"/>
    </row>
    <row r="99" spans="1:6" ht="15.75" x14ac:dyDescent="0.2">
      <c r="A99" s="251" t="s">
        <v>109</v>
      </c>
      <c r="B99" s="251"/>
      <c r="C99" s="251"/>
      <c r="D99" s="251"/>
      <c r="E99" s="251"/>
      <c r="F99" s="251"/>
    </row>
    <row r="100" spans="1:6" ht="15.75" x14ac:dyDescent="0.2">
      <c r="A100" s="202" t="s">
        <v>270</v>
      </c>
      <c r="B100" s="202"/>
      <c r="C100" s="204"/>
      <c r="D100" s="205"/>
      <c r="E100" s="204"/>
      <c r="F100" s="202"/>
    </row>
    <row r="101" spans="1:6" x14ac:dyDescent="0.2">
      <c r="A101" s="224"/>
      <c r="B101" s="224"/>
      <c r="C101" s="225"/>
      <c r="D101" s="225"/>
      <c r="E101" s="225"/>
      <c r="F101" s="208" t="s">
        <v>184</v>
      </c>
    </row>
    <row r="102" spans="1:6" ht="15.75" x14ac:dyDescent="0.2">
      <c r="A102" s="251" t="s">
        <v>49</v>
      </c>
      <c r="B102" s="251"/>
      <c r="C102" s="251"/>
      <c r="D102" s="251"/>
      <c r="E102" s="251"/>
      <c r="F102" s="251"/>
    </row>
    <row r="103" spans="1:6" ht="13.5" thickBot="1" x14ac:dyDescent="0.25">
      <c r="A103" s="226"/>
      <c r="B103" s="227"/>
      <c r="C103" s="207"/>
      <c r="D103" s="207"/>
      <c r="E103" s="207"/>
      <c r="F103" s="210" t="s">
        <v>18</v>
      </c>
    </row>
    <row r="104" spans="1:6" s="215" customFormat="1" ht="39" thickBot="1" x14ac:dyDescent="0.25">
      <c r="A104" s="211" t="s">
        <v>14</v>
      </c>
      <c r="B104" s="212" t="s">
        <v>15</v>
      </c>
      <c r="C104" s="213" t="s">
        <v>276</v>
      </c>
      <c r="D104" s="213" t="s">
        <v>277</v>
      </c>
      <c r="E104" s="213" t="s">
        <v>273</v>
      </c>
      <c r="F104" s="214" t="s">
        <v>278</v>
      </c>
    </row>
    <row r="105" spans="1:6" x14ac:dyDescent="0.2">
      <c r="A105" s="218">
        <v>6111</v>
      </c>
      <c r="B105" s="219" t="s">
        <v>71</v>
      </c>
      <c r="C105" s="58">
        <v>14293000</v>
      </c>
      <c r="D105" s="59">
        <f>19788000-7000000-2028000+8182000+60871-4000000-400+391</f>
        <v>15002862</v>
      </c>
      <c r="E105" s="59">
        <f>8182000+12788000-7000000-2028000+60871-400+391</f>
        <v>12002862</v>
      </c>
      <c r="F105" s="59">
        <f>12788000-7000000-2028000+8182000+60871-400+391</f>
        <v>12002862</v>
      </c>
    </row>
    <row r="106" spans="1:6" x14ac:dyDescent="0.2">
      <c r="A106" s="218">
        <v>6119</v>
      </c>
      <c r="B106" s="219" t="s">
        <v>222</v>
      </c>
      <c r="C106" s="58">
        <v>4500000</v>
      </c>
      <c r="D106" s="59"/>
      <c r="E106" s="59"/>
      <c r="F106" s="59"/>
    </row>
    <row r="107" spans="1:6" x14ac:dyDescent="0.2">
      <c r="A107" s="218">
        <v>6121</v>
      </c>
      <c r="B107" s="219" t="s">
        <v>153</v>
      </c>
      <c r="C107" s="58"/>
      <c r="D107" s="59">
        <f>4300000-2000</f>
        <v>4298000</v>
      </c>
      <c r="E107" s="59">
        <f t="shared" ref="E107:F107" si="0">4300000-2000</f>
        <v>4298000</v>
      </c>
      <c r="F107" s="59">
        <f t="shared" si="0"/>
        <v>4298000</v>
      </c>
    </row>
    <row r="108" spans="1:6" x14ac:dyDescent="0.2">
      <c r="A108" s="218">
        <v>6122</v>
      </c>
      <c r="B108" s="219" t="s">
        <v>154</v>
      </c>
      <c r="C108" s="58"/>
      <c r="D108" s="59">
        <f>4000000</f>
        <v>4000000</v>
      </c>
      <c r="E108" s="59">
        <v>5666138</v>
      </c>
      <c r="F108" s="59">
        <v>5666138</v>
      </c>
    </row>
    <row r="109" spans="1:6" x14ac:dyDescent="0.2">
      <c r="A109" s="218">
        <v>6123</v>
      </c>
      <c r="B109" s="219" t="s">
        <v>85</v>
      </c>
      <c r="C109" s="58">
        <v>2800000</v>
      </c>
      <c r="D109" s="59">
        <v>4800000</v>
      </c>
      <c r="E109" s="59">
        <v>2800000</v>
      </c>
      <c r="F109" s="59">
        <v>2800000</v>
      </c>
    </row>
    <row r="110" spans="1:6" x14ac:dyDescent="0.2">
      <c r="A110" s="218">
        <v>6125</v>
      </c>
      <c r="B110" s="219" t="s">
        <v>86</v>
      </c>
      <c r="C110" s="58">
        <v>1000000</v>
      </c>
      <c r="D110" s="59">
        <f>9000000-4879000+E108-321700-100000</f>
        <v>9365438</v>
      </c>
      <c r="E110" s="59">
        <f>16649000+2000000-5346000-321700-100000</f>
        <v>12881300</v>
      </c>
      <c r="F110" s="59">
        <f>2000000+16649000-5346000-321700-100000</f>
        <v>12881300</v>
      </c>
    </row>
    <row r="111" spans="1:6" x14ac:dyDescent="0.2">
      <c r="A111" s="218">
        <v>6127</v>
      </c>
      <c r="B111" s="219" t="s">
        <v>173</v>
      </c>
      <c r="C111" s="58"/>
      <c r="D111" s="59"/>
      <c r="E111" s="59"/>
      <c r="F111" s="59"/>
    </row>
    <row r="112" spans="1:6" x14ac:dyDescent="0.2">
      <c r="A112" s="218">
        <v>6129</v>
      </c>
      <c r="B112" s="219" t="s">
        <v>223</v>
      </c>
      <c r="C112" s="58"/>
      <c r="D112" s="59"/>
      <c r="E112" s="59"/>
      <c r="F112" s="61"/>
    </row>
    <row r="113" spans="1:6" x14ac:dyDescent="0.2">
      <c r="A113" s="218">
        <v>6312</v>
      </c>
      <c r="B113" s="219" t="s">
        <v>237</v>
      </c>
      <c r="C113" s="58">
        <v>7868000</v>
      </c>
      <c r="D113" s="59">
        <v>2000000</v>
      </c>
      <c r="E113" s="59">
        <v>1000000</v>
      </c>
      <c r="F113" s="60"/>
    </row>
    <row r="114" spans="1:6" x14ac:dyDescent="0.2">
      <c r="A114" s="218">
        <v>6313</v>
      </c>
      <c r="B114" s="219" t="s">
        <v>238</v>
      </c>
      <c r="C114" s="58">
        <v>304483000</v>
      </c>
      <c r="D114" s="228">
        <f>3415681000+7800000000</f>
        <v>11215681000</v>
      </c>
      <c r="E114" s="59">
        <f>8243042000-375000000+3000000000+8000000000</f>
        <v>18868042000</v>
      </c>
      <c r="F114" s="60">
        <f>9025009000-375000000+4000000000+15000000000+40000000</f>
        <v>27690009000</v>
      </c>
    </row>
    <row r="115" spans="1:6" x14ac:dyDescent="0.2">
      <c r="A115" s="218">
        <v>6319</v>
      </c>
      <c r="B115" s="219" t="s">
        <v>224</v>
      </c>
      <c r="C115" s="58">
        <v>13467000</v>
      </c>
      <c r="D115" s="59">
        <v>68000000</v>
      </c>
      <c r="E115" s="59">
        <v>86000000</v>
      </c>
      <c r="F115" s="60">
        <v>46000000</v>
      </c>
    </row>
    <row r="116" spans="1:6" x14ac:dyDescent="0.2">
      <c r="A116" s="218">
        <v>6321</v>
      </c>
      <c r="B116" s="219" t="s">
        <v>225</v>
      </c>
      <c r="C116" s="58">
        <v>5122000</v>
      </c>
      <c r="D116" s="59">
        <v>1326000</v>
      </c>
      <c r="E116" s="59"/>
      <c r="F116" s="60"/>
    </row>
    <row r="117" spans="1:6" x14ac:dyDescent="0.2">
      <c r="A117" s="218">
        <v>6322</v>
      </c>
      <c r="B117" s="219" t="s">
        <v>155</v>
      </c>
      <c r="C117" s="58">
        <v>33079000</v>
      </c>
      <c r="D117" s="59">
        <v>19108000</v>
      </c>
      <c r="E117" s="59">
        <v>13664000</v>
      </c>
      <c r="F117" s="60"/>
    </row>
    <row r="118" spans="1:6" x14ac:dyDescent="0.2">
      <c r="A118" s="218">
        <v>6323</v>
      </c>
      <c r="B118" s="219" t="s">
        <v>226</v>
      </c>
      <c r="C118" s="58">
        <v>623000</v>
      </c>
      <c r="D118" s="59"/>
      <c r="E118" s="59"/>
      <c r="F118" s="60"/>
    </row>
    <row r="119" spans="1:6" x14ac:dyDescent="0.2">
      <c r="A119" s="218">
        <v>6324</v>
      </c>
      <c r="B119" s="219" t="s">
        <v>156</v>
      </c>
      <c r="C119" s="58">
        <v>39000</v>
      </c>
      <c r="D119" s="59"/>
      <c r="E119" s="59"/>
      <c r="F119" s="60"/>
    </row>
    <row r="120" spans="1:6" x14ac:dyDescent="0.2">
      <c r="A120" s="218">
        <v>6329</v>
      </c>
      <c r="B120" s="219" t="s">
        <v>227</v>
      </c>
      <c r="C120" s="58">
        <v>7372000</v>
      </c>
      <c r="D120" s="59">
        <v>36000000</v>
      </c>
      <c r="E120" s="59">
        <v>36000000</v>
      </c>
      <c r="F120" s="60">
        <v>16000000</v>
      </c>
    </row>
    <row r="121" spans="1:6" x14ac:dyDescent="0.2">
      <c r="A121" s="218">
        <v>6331</v>
      </c>
      <c r="B121" s="219" t="s">
        <v>87</v>
      </c>
      <c r="C121" s="58"/>
      <c r="D121" s="59"/>
      <c r="E121" s="59"/>
      <c r="F121" s="60"/>
    </row>
    <row r="122" spans="1:6" x14ac:dyDescent="0.2">
      <c r="A122" s="218">
        <v>6332</v>
      </c>
      <c r="B122" s="219" t="s">
        <v>157</v>
      </c>
      <c r="C122" s="58"/>
      <c r="D122" s="59"/>
      <c r="E122" s="59"/>
      <c r="F122" s="60"/>
    </row>
    <row r="123" spans="1:6" x14ac:dyDescent="0.2">
      <c r="A123" s="218">
        <v>6339</v>
      </c>
      <c r="B123" s="219" t="s">
        <v>228</v>
      </c>
      <c r="C123" s="58"/>
      <c r="D123" s="59"/>
      <c r="E123" s="59"/>
      <c r="F123" s="60"/>
    </row>
    <row r="124" spans="1:6" x14ac:dyDescent="0.2">
      <c r="A124" s="218">
        <v>6341</v>
      </c>
      <c r="B124" s="219" t="s">
        <v>158</v>
      </c>
      <c r="C124" s="58">
        <f>2792862000-379900000-300000000</f>
        <v>2112962000</v>
      </c>
      <c r="D124" s="228">
        <f>9653587000+6678300+321700+1900000+100000-400000000-170000000</f>
        <v>9092587000</v>
      </c>
      <c r="E124" s="59">
        <f>5912570000-14900000-900000000-2812000000+6678300+321700+1900000+100000+400000000</f>
        <v>2594670000</v>
      </c>
      <c r="F124" s="60">
        <f>3918049000-100000000-2812000000+6678300+321700+1900000+100000</f>
        <v>1015049000</v>
      </c>
    </row>
    <row r="125" spans="1:6" x14ac:dyDescent="0.2">
      <c r="A125" s="218">
        <v>6342</v>
      </c>
      <c r="B125" s="219" t="s">
        <v>159</v>
      </c>
      <c r="C125" s="58">
        <v>10489000</v>
      </c>
      <c r="D125" s="59"/>
      <c r="E125" s="59"/>
      <c r="F125" s="60"/>
    </row>
    <row r="126" spans="1:6" x14ac:dyDescent="0.2">
      <c r="A126" s="218">
        <v>6349</v>
      </c>
      <c r="B126" s="219" t="s">
        <v>229</v>
      </c>
      <c r="C126" s="58">
        <v>359740000</v>
      </c>
      <c r="D126" s="59">
        <v>2887472000</v>
      </c>
      <c r="E126" s="59">
        <v>4871610000</v>
      </c>
      <c r="F126" s="60">
        <v>6547585000</v>
      </c>
    </row>
    <row r="127" spans="1:6" x14ac:dyDescent="0.2">
      <c r="A127" s="218">
        <v>6351</v>
      </c>
      <c r="B127" s="219" t="s">
        <v>160</v>
      </c>
      <c r="C127" s="58">
        <v>19577000</v>
      </c>
      <c r="D127" s="59">
        <v>775000</v>
      </c>
      <c r="E127" s="59"/>
      <c r="F127" s="60"/>
    </row>
    <row r="128" spans="1:6" x14ac:dyDescent="0.2">
      <c r="A128" s="218">
        <v>6352</v>
      </c>
      <c r="B128" s="219" t="s">
        <v>161</v>
      </c>
      <c r="C128" s="58">
        <v>6261000</v>
      </c>
      <c r="D128" s="59"/>
      <c r="E128" s="59"/>
      <c r="F128" s="61"/>
    </row>
    <row r="129" spans="1:6" x14ac:dyDescent="0.2">
      <c r="A129" s="218">
        <v>6353</v>
      </c>
      <c r="B129" s="219" t="s">
        <v>230</v>
      </c>
      <c r="C129" s="58">
        <v>2013000</v>
      </c>
      <c r="D129" s="59">
        <v>771000</v>
      </c>
      <c r="E129" s="59"/>
      <c r="F129" s="60"/>
    </row>
    <row r="130" spans="1:6" x14ac:dyDescent="0.2">
      <c r="A130" s="218">
        <v>6354</v>
      </c>
      <c r="B130" s="219" t="s">
        <v>231</v>
      </c>
      <c r="C130" s="58"/>
      <c r="D130" s="59"/>
      <c r="E130" s="59"/>
      <c r="F130" s="60"/>
    </row>
    <row r="131" spans="1:6" x14ac:dyDescent="0.2">
      <c r="A131" s="218">
        <v>6359</v>
      </c>
      <c r="B131" s="219" t="s">
        <v>232</v>
      </c>
      <c r="C131" s="58">
        <v>123337000</v>
      </c>
      <c r="D131" s="59">
        <v>12499000</v>
      </c>
      <c r="E131" s="59"/>
      <c r="F131" s="60"/>
    </row>
    <row r="132" spans="1:6" x14ac:dyDescent="0.2">
      <c r="A132" s="218">
        <v>6371</v>
      </c>
      <c r="B132" s="219" t="s">
        <v>233</v>
      </c>
      <c r="C132" s="58">
        <v>502847000</v>
      </c>
      <c r="D132" s="59">
        <f>2172003000+72000000</f>
        <v>2244003000</v>
      </c>
      <c r="E132" s="59">
        <f>3927000000-3900000000</f>
        <v>27000000</v>
      </c>
      <c r="F132" s="60"/>
    </row>
    <row r="133" spans="1:6" x14ac:dyDescent="0.2">
      <c r="A133" s="218">
        <v>6412</v>
      </c>
      <c r="B133" s="219" t="s">
        <v>239</v>
      </c>
      <c r="C133" s="58"/>
      <c r="D133" s="59"/>
      <c r="E133" s="62"/>
      <c r="F133" s="60"/>
    </row>
    <row r="134" spans="1:6" x14ac:dyDescent="0.2">
      <c r="A134" s="218">
        <v>6413</v>
      </c>
      <c r="B134" s="219" t="s">
        <v>240</v>
      </c>
      <c r="C134" s="58">
        <v>367807000</v>
      </c>
      <c r="D134" s="59"/>
      <c r="E134" s="62"/>
      <c r="F134" s="60"/>
    </row>
    <row r="135" spans="1:6" x14ac:dyDescent="0.2">
      <c r="A135" s="218">
        <v>6419</v>
      </c>
      <c r="B135" s="219" t="s">
        <v>251</v>
      </c>
      <c r="C135" s="58"/>
      <c r="D135" s="59">
        <v>24622000</v>
      </c>
      <c r="E135" s="59">
        <v>244240000</v>
      </c>
      <c r="F135" s="60">
        <v>178434000</v>
      </c>
    </row>
    <row r="136" spans="1:6" x14ac:dyDescent="0.2">
      <c r="A136" s="218">
        <v>6422</v>
      </c>
      <c r="B136" s="219" t="s">
        <v>234</v>
      </c>
      <c r="C136" s="58"/>
      <c r="D136" s="59"/>
      <c r="E136" s="62"/>
      <c r="F136" s="60"/>
    </row>
    <row r="137" spans="1:6" x14ac:dyDescent="0.2">
      <c r="A137" s="218">
        <v>6424</v>
      </c>
      <c r="B137" s="219" t="s">
        <v>174</v>
      </c>
      <c r="C137" s="58"/>
      <c r="D137" s="59"/>
      <c r="E137" s="62"/>
      <c r="F137" s="60"/>
    </row>
    <row r="138" spans="1:6" x14ac:dyDescent="0.2">
      <c r="A138" s="218">
        <v>6441</v>
      </c>
      <c r="B138" s="219" t="s">
        <v>88</v>
      </c>
      <c r="C138" s="58">
        <v>124145000</v>
      </c>
      <c r="D138" s="59">
        <f>206792000-72000000</f>
        <v>134792000</v>
      </c>
      <c r="E138" s="59">
        <f>242560000-100000000</f>
        <v>142560000</v>
      </c>
      <c r="F138" s="60">
        <f>171566000-100000000</f>
        <v>71566000</v>
      </c>
    </row>
    <row r="139" spans="1:6" x14ac:dyDescent="0.2">
      <c r="A139" s="218">
        <v>6442</v>
      </c>
      <c r="B139" s="219" t="s">
        <v>162</v>
      </c>
      <c r="C139" s="58">
        <v>17347000</v>
      </c>
      <c r="D139" s="59">
        <v>80586000</v>
      </c>
      <c r="E139" s="59"/>
      <c r="F139" s="60"/>
    </row>
    <row r="140" spans="1:6" x14ac:dyDescent="0.2">
      <c r="A140" s="218">
        <v>6449</v>
      </c>
      <c r="B140" s="219" t="s">
        <v>235</v>
      </c>
      <c r="C140" s="58">
        <v>5701000</v>
      </c>
      <c r="D140" s="59"/>
      <c r="E140" s="59"/>
      <c r="F140" s="60"/>
    </row>
    <row r="141" spans="1:6" x14ac:dyDescent="0.2">
      <c r="A141" s="218">
        <v>6452</v>
      </c>
      <c r="B141" s="219" t="s">
        <v>163</v>
      </c>
      <c r="C141" s="58"/>
      <c r="D141" s="59"/>
      <c r="E141" s="62"/>
      <c r="F141" s="61"/>
    </row>
    <row r="142" spans="1:6" x14ac:dyDescent="0.2">
      <c r="A142" s="218">
        <v>6459</v>
      </c>
      <c r="B142" s="219" t="s">
        <v>236</v>
      </c>
      <c r="C142" s="58"/>
      <c r="D142" s="59"/>
      <c r="E142" s="62"/>
      <c r="F142" s="61"/>
    </row>
    <row r="143" spans="1:6" x14ac:dyDescent="0.2">
      <c r="A143" s="218">
        <v>6460</v>
      </c>
      <c r="B143" s="219" t="s">
        <v>89</v>
      </c>
      <c r="C143" s="58"/>
      <c r="D143" s="59"/>
      <c r="E143" s="59"/>
      <c r="F143" s="59"/>
    </row>
    <row r="144" spans="1:6" x14ac:dyDescent="0.2">
      <c r="A144" s="219">
        <v>6901</v>
      </c>
      <c r="B144" s="219" t="s">
        <v>90</v>
      </c>
      <c r="C144" s="59"/>
      <c r="D144" s="59"/>
      <c r="E144" s="59"/>
      <c r="F144" s="62"/>
    </row>
    <row r="145" spans="1:6" x14ac:dyDescent="0.2">
      <c r="A145" s="219">
        <v>6909</v>
      </c>
      <c r="B145" s="219" t="s">
        <v>164</v>
      </c>
      <c r="C145" s="59"/>
      <c r="D145" s="59"/>
      <c r="E145" s="59"/>
      <c r="F145" s="62"/>
    </row>
    <row r="146" spans="1:6" ht="13.5" thickBot="1" x14ac:dyDescent="0.25">
      <c r="A146" s="229">
        <v>6316</v>
      </c>
      <c r="B146" s="230" t="s">
        <v>293</v>
      </c>
      <c r="C146" s="58"/>
      <c r="D146" s="85">
        <v>130000000</v>
      </c>
      <c r="E146" s="85"/>
      <c r="F146" s="85"/>
    </row>
    <row r="147" spans="1:6" ht="13.5" thickBot="1" x14ac:dyDescent="0.25">
      <c r="A147" s="231"/>
      <c r="B147" s="232" t="s">
        <v>91</v>
      </c>
      <c r="C147" s="233">
        <f>SUM(C105:C145)+C97</f>
        <v>5652000000</v>
      </c>
      <c r="D147" s="233">
        <f>SUM(D105:D146)+D97</f>
        <v>27551000000</v>
      </c>
      <c r="E147" s="233">
        <f>SUM(E105:E146)+E97</f>
        <v>27937800000</v>
      </c>
      <c r="F147" s="233">
        <f>SUM(F105:F146)+F97</f>
        <v>36545200000</v>
      </c>
    </row>
    <row r="148" spans="1:6" x14ac:dyDescent="0.2">
      <c r="A148" s="234"/>
      <c r="B148" s="235"/>
      <c r="C148" s="207"/>
      <c r="D148" s="207"/>
      <c r="E148" s="207"/>
      <c r="F148" s="235"/>
    </row>
    <row r="149" spans="1:6" x14ac:dyDescent="0.2">
      <c r="A149" s="236" t="s">
        <v>29</v>
      </c>
      <c r="B149" s="237" t="s">
        <v>107</v>
      </c>
      <c r="C149" s="238"/>
      <c r="D149" s="239"/>
      <c r="E149" s="239"/>
      <c r="F149" s="239"/>
    </row>
    <row r="150" spans="1:6" x14ac:dyDescent="0.2">
      <c r="A150" s="236" t="s">
        <v>0</v>
      </c>
      <c r="B150" s="237" t="s">
        <v>16</v>
      </c>
      <c r="C150" s="238"/>
      <c r="D150" s="238"/>
      <c r="E150" s="238"/>
      <c r="F150" s="240"/>
    </row>
    <row r="151" spans="1:6" x14ac:dyDescent="0.2">
      <c r="A151" s="241"/>
      <c r="B151" s="237" t="s">
        <v>17</v>
      </c>
      <c r="C151" s="242"/>
      <c r="D151" s="238"/>
      <c r="E151" s="238"/>
      <c r="F151" s="238"/>
    </row>
    <row r="152" spans="1:6" x14ac:dyDescent="0.2">
      <c r="A152" s="243"/>
      <c r="B152" s="237" t="s">
        <v>106</v>
      </c>
      <c r="C152" s="207"/>
      <c r="D152" s="244"/>
      <c r="E152" s="244"/>
      <c r="F152" s="245"/>
    </row>
    <row r="153" spans="1:6" x14ac:dyDescent="0.2">
      <c r="A153" s="243"/>
      <c r="B153" s="237" t="s">
        <v>183</v>
      </c>
      <c r="C153" s="207"/>
      <c r="D153" s="207"/>
      <c r="E153" s="207"/>
      <c r="F153" s="210"/>
    </row>
  </sheetData>
  <autoFilter ref="A1:F97" xr:uid="{00000000-0009-0000-0000-000001000000}">
    <filterColumn colId="0" showButton="0"/>
    <filterColumn colId="1" showButton="0"/>
    <filterColumn colId="2" showButton="0"/>
    <filterColumn colId="3" showButton="0"/>
    <filterColumn colId="4" showButton="0"/>
  </autoFilter>
  <mergeCells count="4">
    <mergeCell ref="A1:F1"/>
    <mergeCell ref="A4:F4"/>
    <mergeCell ref="A99:F99"/>
    <mergeCell ref="A102:F102"/>
  </mergeCells>
  <pageMargins left="0.70866141732283472" right="0.70866141732283472" top="0.78740157480314965" bottom="0.78740157480314965" header="0.31496062992125984" footer="0.31496062992125984"/>
  <pageSetup paperSize="8" orientation="landscape" r:id="rId1"/>
  <rowBreaks count="1" manualBreakCount="1">
    <brk id="9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4"/>
  <sheetViews>
    <sheetView topLeftCell="A4" zoomScaleNormal="100" zoomScaleSheetLayoutView="88" workbookViewId="0">
      <selection activeCell="T22" sqref="T22"/>
    </sheetView>
  </sheetViews>
  <sheetFormatPr defaultColWidth="9.33203125" defaultRowHeight="12.75" x14ac:dyDescent="0.2"/>
  <cols>
    <col min="1" max="1" width="3.5" style="1" customWidth="1"/>
    <col min="2" max="2" width="6.6640625" style="1" customWidth="1"/>
    <col min="3" max="3" width="4.83203125" style="1" customWidth="1"/>
    <col min="4" max="4" width="4.1640625" style="1" customWidth="1"/>
    <col min="5" max="5" width="39.83203125" style="1" customWidth="1"/>
    <col min="6" max="6" width="26.33203125" style="1" customWidth="1"/>
    <col min="7" max="7" width="17.1640625" style="1" bestFit="1" customWidth="1"/>
    <col min="8" max="10" width="18.5" style="1" bestFit="1" customWidth="1"/>
    <col min="11" max="16384" width="9.33203125" style="1"/>
  </cols>
  <sheetData>
    <row r="1" spans="2:10" ht="15.75" x14ac:dyDescent="0.2">
      <c r="B1" s="252" t="s">
        <v>20</v>
      </c>
      <c r="C1" s="252"/>
      <c r="D1" s="252"/>
      <c r="E1" s="252"/>
      <c r="F1" s="252"/>
      <c r="G1" s="252"/>
      <c r="H1" s="252"/>
      <c r="I1" s="252"/>
      <c r="J1" s="252"/>
    </row>
    <row r="2" spans="2:10" ht="15.75" x14ac:dyDescent="0.2">
      <c r="B2" s="4" t="s">
        <v>270</v>
      </c>
      <c r="C2" s="4"/>
      <c r="D2" s="4"/>
      <c r="E2" s="4"/>
      <c r="F2" s="4"/>
      <c r="G2" s="4"/>
      <c r="H2" s="4"/>
      <c r="I2" s="4"/>
      <c r="J2" s="4"/>
    </row>
    <row r="3" spans="2:10" x14ac:dyDescent="0.2">
      <c r="B3" s="2"/>
      <c r="F3" s="8"/>
      <c r="J3" s="7" t="s">
        <v>103</v>
      </c>
    </row>
    <row r="4" spans="2:10" ht="15.75" x14ac:dyDescent="0.2">
      <c r="B4" s="252" t="s">
        <v>19</v>
      </c>
      <c r="C4" s="252"/>
      <c r="D4" s="252"/>
      <c r="E4" s="252"/>
      <c r="F4" s="252"/>
      <c r="G4" s="252"/>
      <c r="H4" s="252"/>
      <c r="I4" s="252"/>
      <c r="J4" s="252"/>
    </row>
    <row r="5" spans="2:10" ht="16.5" thickBot="1" x14ac:dyDescent="0.25">
      <c r="B5" s="12"/>
      <c r="C5" s="12"/>
      <c r="D5" s="12"/>
      <c r="E5" s="12"/>
      <c r="F5" s="12"/>
      <c r="G5" s="253" t="s">
        <v>18</v>
      </c>
      <c r="H5" s="253"/>
      <c r="I5" s="253"/>
      <c r="J5" s="253"/>
    </row>
    <row r="6" spans="2:10" s="2" customFormat="1" ht="39" thickBot="1" x14ac:dyDescent="0.25">
      <c r="B6" s="254"/>
      <c r="C6" s="255"/>
      <c r="D6" s="256" t="s">
        <v>28</v>
      </c>
      <c r="E6" s="257"/>
      <c r="F6" s="14" t="s">
        <v>14</v>
      </c>
      <c r="G6" s="55" t="s">
        <v>276</v>
      </c>
      <c r="H6" s="57" t="s">
        <v>277</v>
      </c>
      <c r="I6" s="55" t="s">
        <v>273</v>
      </c>
      <c r="J6" s="6" t="s">
        <v>278</v>
      </c>
    </row>
    <row r="7" spans="2:10" ht="13.5" thickTop="1" x14ac:dyDescent="0.2">
      <c r="B7" s="15" t="s">
        <v>92</v>
      </c>
      <c r="C7" s="16"/>
      <c r="D7" s="17" t="s">
        <v>93</v>
      </c>
      <c r="E7" s="16"/>
      <c r="F7" s="18"/>
      <c r="G7" s="56">
        <f>G8+G9+G10+G11+G12</f>
        <v>-3015600000</v>
      </c>
      <c r="H7" s="56">
        <f>H8+H9+H10+H11+H12</f>
        <v>-5839000000</v>
      </c>
      <c r="I7" s="56">
        <f>I8+I9+I10+I11+I12</f>
        <v>-2982600000</v>
      </c>
      <c r="J7" s="56">
        <f>J8+J9+J10+J11+J12</f>
        <v>1781600000</v>
      </c>
    </row>
    <row r="8" spans="2:10" x14ac:dyDescent="0.2">
      <c r="B8" s="19"/>
      <c r="C8" s="20">
        <v>1</v>
      </c>
      <c r="D8" s="21"/>
      <c r="E8" s="13" t="s">
        <v>94</v>
      </c>
      <c r="F8" s="22" t="s">
        <v>3</v>
      </c>
      <c r="G8" s="23"/>
      <c r="H8" s="24"/>
      <c r="I8" s="24"/>
      <c r="J8" s="24"/>
    </row>
    <row r="9" spans="2:10" x14ac:dyDescent="0.2">
      <c r="B9" s="19"/>
      <c r="C9" s="20">
        <v>2</v>
      </c>
      <c r="D9" s="21"/>
      <c r="E9" s="13" t="s">
        <v>95</v>
      </c>
      <c r="F9" s="22" t="s">
        <v>4</v>
      </c>
      <c r="G9" s="23"/>
      <c r="H9" s="24"/>
      <c r="I9" s="24"/>
      <c r="J9" s="24"/>
    </row>
    <row r="10" spans="2:10" x14ac:dyDescent="0.2">
      <c r="B10" s="19"/>
      <c r="C10" s="20">
        <v>3</v>
      </c>
      <c r="D10" s="21"/>
      <c r="E10" s="13" t="s">
        <v>96</v>
      </c>
      <c r="F10" s="22" t="s">
        <v>5</v>
      </c>
      <c r="G10" s="23"/>
      <c r="H10" s="24"/>
      <c r="I10" s="24"/>
      <c r="J10" s="24"/>
    </row>
    <row r="11" spans="2:10" x14ac:dyDescent="0.2">
      <c r="B11" s="19"/>
      <c r="C11" s="20">
        <v>4</v>
      </c>
      <c r="D11" s="21"/>
      <c r="E11" s="13" t="s">
        <v>97</v>
      </c>
      <c r="F11" s="22" t="s">
        <v>6</v>
      </c>
      <c r="G11" s="23"/>
      <c r="H11" s="24"/>
      <c r="I11" s="24"/>
      <c r="J11" s="24"/>
    </row>
    <row r="12" spans="2:10" ht="36" customHeight="1" x14ac:dyDescent="0.2">
      <c r="B12" s="25"/>
      <c r="C12" s="26">
        <v>5</v>
      </c>
      <c r="D12" s="27"/>
      <c r="E12" s="28" t="s">
        <v>98</v>
      </c>
      <c r="F12" s="29" t="s">
        <v>21</v>
      </c>
      <c r="G12" s="84">
        <f>'Př2-1 str.2,3'!C147-'Př2-1 str.1'!D69</f>
        <v>-3015600000</v>
      </c>
      <c r="H12" s="65">
        <f>'Př2-1 str.2,3'!D147-'Př2-1 str.1'!E69</f>
        <v>-5839000000</v>
      </c>
      <c r="I12" s="65">
        <f>'Př2-1 str.2,3'!E147-'Př2-1 str.1'!F69</f>
        <v>-2982600000</v>
      </c>
      <c r="J12" s="65">
        <f>'Př2-1 str.2,3'!F147-'Př2-1 str.1'!G69</f>
        <v>1781600000</v>
      </c>
    </row>
    <row r="13" spans="2:10" x14ac:dyDescent="0.2">
      <c r="B13" s="30" t="s">
        <v>99</v>
      </c>
      <c r="C13" s="31"/>
      <c r="D13" s="32" t="s">
        <v>100</v>
      </c>
      <c r="E13" s="33"/>
      <c r="F13" s="34"/>
      <c r="G13" s="66"/>
      <c r="H13" s="66"/>
      <c r="I13" s="66"/>
      <c r="J13" s="66"/>
    </row>
    <row r="14" spans="2:10" x14ac:dyDescent="0.2">
      <c r="B14" s="19"/>
      <c r="C14" s="20">
        <v>6</v>
      </c>
      <c r="D14" s="21"/>
      <c r="E14" s="13" t="s">
        <v>94</v>
      </c>
      <c r="F14" s="22" t="s">
        <v>7</v>
      </c>
      <c r="G14" s="23"/>
      <c r="H14" s="23"/>
      <c r="I14" s="23"/>
      <c r="J14" s="23"/>
    </row>
    <row r="15" spans="2:10" x14ac:dyDescent="0.2">
      <c r="B15" s="19"/>
      <c r="C15" s="20">
        <v>7</v>
      </c>
      <c r="D15" s="21"/>
      <c r="E15" s="13" t="s">
        <v>95</v>
      </c>
      <c r="F15" s="22" t="s">
        <v>8</v>
      </c>
      <c r="G15" s="23"/>
      <c r="H15" s="23"/>
      <c r="I15" s="23"/>
      <c r="J15" s="23"/>
    </row>
    <row r="16" spans="2:10" x14ac:dyDescent="0.2">
      <c r="B16" s="19"/>
      <c r="C16" s="20">
        <v>8</v>
      </c>
      <c r="D16" s="21"/>
      <c r="E16" s="13" t="s">
        <v>97</v>
      </c>
      <c r="F16" s="22" t="s">
        <v>9</v>
      </c>
      <c r="G16" s="23"/>
      <c r="H16" s="23"/>
      <c r="I16" s="23"/>
      <c r="J16" s="23"/>
    </row>
    <row r="17" spans="2:10" x14ac:dyDescent="0.2">
      <c r="B17" s="19"/>
      <c r="C17" s="20">
        <v>9</v>
      </c>
      <c r="D17" s="21"/>
      <c r="E17" s="13" t="s">
        <v>96</v>
      </c>
      <c r="F17" s="22" t="s">
        <v>10</v>
      </c>
      <c r="G17" s="23"/>
      <c r="H17" s="23"/>
      <c r="I17" s="23"/>
      <c r="J17" s="23"/>
    </row>
    <row r="18" spans="2:10" ht="51.75" thickBot="1" x14ac:dyDescent="0.25">
      <c r="B18" s="35"/>
      <c r="C18" s="36">
        <v>10</v>
      </c>
      <c r="D18" s="37"/>
      <c r="E18" s="38" t="s">
        <v>98</v>
      </c>
      <c r="F18" s="39" t="s">
        <v>22</v>
      </c>
      <c r="G18" s="40"/>
      <c r="H18" s="40"/>
      <c r="I18" s="40"/>
      <c r="J18" s="40"/>
    </row>
    <row r="19" spans="2:10" ht="13.5" thickBot="1" x14ac:dyDescent="0.25">
      <c r="B19" s="41" t="s">
        <v>101</v>
      </c>
      <c r="C19" s="42"/>
      <c r="D19" s="43" t="s">
        <v>102</v>
      </c>
      <c r="E19" s="42"/>
      <c r="F19" s="44"/>
      <c r="G19" s="67">
        <f>G7+G13</f>
        <v>-3015600000</v>
      </c>
      <c r="H19" s="67">
        <f>H7+H13</f>
        <v>-5839000000</v>
      </c>
      <c r="I19" s="67">
        <f>I7+I13</f>
        <v>-2982600000</v>
      </c>
      <c r="J19" s="67">
        <f t="shared" ref="J19" si="0">J7+J13</f>
        <v>1781600000</v>
      </c>
    </row>
    <row r="20" spans="2:10" x14ac:dyDescent="0.2">
      <c r="B20" s="45"/>
      <c r="C20" s="46"/>
      <c r="D20" s="47"/>
      <c r="E20" s="46"/>
      <c r="F20" s="48"/>
      <c r="G20" s="5"/>
      <c r="H20" s="5"/>
      <c r="I20" s="5"/>
      <c r="J20" s="5"/>
    </row>
    <row r="21" spans="2:10" s="9" customFormat="1" ht="11.25" x14ac:dyDescent="0.2">
      <c r="B21" s="49" t="s">
        <v>29</v>
      </c>
      <c r="C21" s="50"/>
      <c r="D21" s="3" t="s">
        <v>107</v>
      </c>
      <c r="F21" s="51"/>
      <c r="G21" s="52"/>
      <c r="H21" s="52"/>
      <c r="I21" s="52"/>
      <c r="J21" s="52"/>
    </row>
    <row r="22" spans="2:10" s="9" customFormat="1" ht="11.25" x14ac:dyDescent="0.2">
      <c r="B22" s="53"/>
      <c r="C22" s="50" t="s">
        <v>11</v>
      </c>
      <c r="D22" s="3" t="s">
        <v>16</v>
      </c>
      <c r="F22" s="51"/>
      <c r="G22" s="52"/>
      <c r="H22" s="52"/>
      <c r="I22" s="52"/>
      <c r="J22" s="52"/>
    </row>
    <row r="23" spans="2:10" x14ac:dyDescent="0.2">
      <c r="D23" s="3" t="s">
        <v>17</v>
      </c>
    </row>
    <row r="24" spans="2:10" x14ac:dyDescent="0.2">
      <c r="D24" s="3" t="s">
        <v>12</v>
      </c>
    </row>
  </sheetData>
  <mergeCells count="5">
    <mergeCell ref="B1:J1"/>
    <mergeCell ref="G5:J5"/>
    <mergeCell ref="B6:C6"/>
    <mergeCell ref="D6:E6"/>
    <mergeCell ref="B4:J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7"/>
  <sheetViews>
    <sheetView zoomScaleNormal="100" zoomScaleSheetLayoutView="100" workbookViewId="0">
      <selection activeCell="J21" sqref="J21"/>
    </sheetView>
  </sheetViews>
  <sheetFormatPr defaultColWidth="9.33203125" defaultRowHeight="12.75" x14ac:dyDescent="0.2"/>
  <cols>
    <col min="1" max="1" width="58.5" style="178" customWidth="1"/>
    <col min="2" max="4" width="18.33203125" style="178" customWidth="1"/>
    <col min="5" max="5" width="55.6640625" style="178" customWidth="1"/>
    <col min="6" max="6" width="3.83203125" style="178" customWidth="1"/>
    <col min="7" max="7" width="4.1640625" style="178" customWidth="1"/>
    <col min="8" max="16384" width="9.33203125" style="178"/>
  </cols>
  <sheetData>
    <row r="1" spans="1:10" ht="15.75" x14ac:dyDescent="0.25">
      <c r="A1" s="157" t="s">
        <v>270</v>
      </c>
    </row>
    <row r="2" spans="1:10" ht="15.75" x14ac:dyDescent="0.25">
      <c r="A2" s="258" t="s">
        <v>110</v>
      </c>
      <c r="B2" s="258"/>
      <c r="C2" s="258"/>
      <c r="D2" s="258"/>
      <c r="E2" s="258"/>
      <c r="F2" s="122"/>
      <c r="G2" s="122"/>
      <c r="H2" s="122"/>
      <c r="I2" s="122"/>
      <c r="J2" s="122"/>
    </row>
    <row r="3" spans="1:10" ht="15.75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8" x14ac:dyDescent="0.25">
      <c r="A4" s="259" t="s">
        <v>294</v>
      </c>
      <c r="B4" s="259"/>
      <c r="C4" s="259"/>
      <c r="D4" s="259"/>
      <c r="E4" s="259"/>
      <c r="F4" s="158"/>
      <c r="G4" s="158"/>
    </row>
    <row r="5" spans="1:10" x14ac:dyDescent="0.2">
      <c r="A5" s="159"/>
      <c r="B5" s="159"/>
      <c r="C5" s="159"/>
      <c r="D5" s="159"/>
    </row>
    <row r="6" spans="1:10" ht="13.5" thickBot="1" x14ac:dyDescent="0.25">
      <c r="A6" s="160"/>
      <c r="B6" s="160"/>
      <c r="C6" s="160"/>
      <c r="D6" s="160"/>
      <c r="E6" s="179" t="s">
        <v>18</v>
      </c>
      <c r="F6" s="180"/>
    </row>
    <row r="7" spans="1:10" ht="58.15" customHeight="1" thickBot="1" x14ac:dyDescent="0.25">
      <c r="A7" s="161" t="s">
        <v>28</v>
      </c>
      <c r="B7" s="162" t="s">
        <v>274</v>
      </c>
      <c r="C7" s="162" t="s">
        <v>275</v>
      </c>
      <c r="D7" s="162" t="s">
        <v>283</v>
      </c>
      <c r="E7" s="163" t="s">
        <v>111</v>
      </c>
    </row>
    <row r="8" spans="1:10" ht="23.1" customHeight="1" thickTop="1" x14ac:dyDescent="0.2">
      <c r="A8" s="164" t="s">
        <v>112</v>
      </c>
      <c r="B8" s="165">
        <f>33390000000-21390000000</f>
        <v>12000000000</v>
      </c>
      <c r="C8" s="165">
        <f>30920400000-12920400000</f>
        <v>18000000000</v>
      </c>
      <c r="D8" s="165">
        <f>34763600000-12763600000</f>
        <v>22000000000</v>
      </c>
      <c r="E8" s="181"/>
    </row>
    <row r="9" spans="1:10" ht="20.100000000000001" customHeight="1" x14ac:dyDescent="0.2">
      <c r="A9" s="182" t="s">
        <v>23</v>
      </c>
      <c r="B9" s="166"/>
      <c r="C9" s="119"/>
      <c r="D9" s="119"/>
      <c r="E9" s="183"/>
    </row>
    <row r="10" spans="1:10" ht="20.100000000000001" customHeight="1" x14ac:dyDescent="0.2">
      <c r="A10" s="184" t="s">
        <v>113</v>
      </c>
      <c r="B10" s="119"/>
      <c r="C10" s="119"/>
      <c r="D10" s="119"/>
      <c r="E10" s="183"/>
    </row>
    <row r="11" spans="1:10" ht="20.100000000000001" customHeight="1" x14ac:dyDescent="0.2">
      <c r="A11" s="184" t="s">
        <v>114</v>
      </c>
      <c r="B11" s="119"/>
      <c r="C11" s="119"/>
      <c r="D11" s="119"/>
      <c r="E11" s="183"/>
    </row>
    <row r="12" spans="1:10" ht="91.15" customHeight="1" x14ac:dyDescent="0.2">
      <c r="A12" s="184" t="s">
        <v>165</v>
      </c>
      <c r="B12" s="119">
        <v>12000000000</v>
      </c>
      <c r="C12" s="166">
        <v>18000000000</v>
      </c>
      <c r="D12" s="166">
        <v>22000000000</v>
      </c>
      <c r="E12" s="185"/>
    </row>
    <row r="13" spans="1:10" ht="20.100000000000001" customHeight="1" x14ac:dyDescent="0.2">
      <c r="A13" s="184" t="s">
        <v>115</v>
      </c>
      <c r="B13" s="119"/>
      <c r="C13" s="119"/>
      <c r="D13" s="119"/>
      <c r="E13" s="183"/>
    </row>
    <row r="14" spans="1:10" ht="20.100000000000001" customHeight="1" x14ac:dyDescent="0.2">
      <c r="A14" s="186" t="s">
        <v>26</v>
      </c>
      <c r="B14" s="166"/>
      <c r="C14" s="119"/>
      <c r="D14" s="119"/>
      <c r="E14" s="170"/>
    </row>
    <row r="15" spans="1:10" ht="20.100000000000001" customHeight="1" x14ac:dyDescent="0.2">
      <c r="A15" s="186" t="s">
        <v>284</v>
      </c>
      <c r="B15" s="166"/>
      <c r="C15" s="119"/>
      <c r="D15" s="119"/>
      <c r="E15" s="170"/>
    </row>
    <row r="16" spans="1:10" ht="20.100000000000001" customHeight="1" thickBot="1" x14ac:dyDescent="0.25">
      <c r="A16" s="184" t="s">
        <v>68</v>
      </c>
      <c r="B16" s="166">
        <f>12000000000</f>
        <v>12000000000</v>
      </c>
      <c r="C16" s="119">
        <v>18000000000</v>
      </c>
      <c r="D16" s="119">
        <f>22000000000-0</f>
        <v>22000000000</v>
      </c>
      <c r="E16" s="170"/>
    </row>
    <row r="17" spans="1:5" ht="23.1" customHeight="1" thickBot="1" x14ac:dyDescent="0.25">
      <c r="A17" s="167" t="s">
        <v>116</v>
      </c>
      <c r="B17" s="168">
        <f>27551000000-20321000000</f>
        <v>7230000000</v>
      </c>
      <c r="C17" s="168">
        <f>27937800000-16537800000</f>
        <v>11400000000</v>
      </c>
      <c r="D17" s="168">
        <f>36545200000-17505200000</f>
        <v>19040000000</v>
      </c>
      <c r="E17" s="187"/>
    </row>
    <row r="18" spans="1:5" ht="20.100000000000001" customHeight="1" x14ac:dyDescent="0.2">
      <c r="A18" s="184" t="s">
        <v>25</v>
      </c>
      <c r="B18" s="168">
        <v>7850000000</v>
      </c>
      <c r="C18" s="169">
        <f>23000000000-12000000000</f>
        <v>11000000000</v>
      </c>
      <c r="D18" s="169">
        <v>19000000000</v>
      </c>
      <c r="E18" s="170"/>
    </row>
    <row r="19" spans="1:5" ht="20.100000000000001" customHeight="1" x14ac:dyDescent="0.2">
      <c r="A19" s="188" t="s">
        <v>27</v>
      </c>
      <c r="B19" s="169"/>
      <c r="C19" s="169"/>
      <c r="D19" s="169"/>
      <c r="E19" s="189"/>
    </row>
    <row r="20" spans="1:5" ht="20.100000000000001" customHeight="1" thickBot="1" x14ac:dyDescent="0.25">
      <c r="A20" s="190" t="s">
        <v>117</v>
      </c>
      <c r="B20" s="170">
        <v>-172000000</v>
      </c>
      <c r="C20" s="171"/>
      <c r="D20" s="169"/>
      <c r="E20" s="191"/>
    </row>
    <row r="21" spans="1:5" ht="24.95" customHeight="1" thickBot="1" x14ac:dyDescent="0.25">
      <c r="A21" s="172" t="s">
        <v>118</v>
      </c>
      <c r="B21" s="173">
        <f>B8-B17</f>
        <v>4770000000</v>
      </c>
      <c r="C21" s="174">
        <f>C8-C17</f>
        <v>6600000000</v>
      </c>
      <c r="D21" s="173">
        <f>D8-D17</f>
        <v>2960000000</v>
      </c>
      <c r="E21" s="192"/>
    </row>
    <row r="22" spans="1:5" ht="24.95" customHeight="1" x14ac:dyDescent="0.2">
      <c r="A22" s="175"/>
      <c r="B22" s="175"/>
      <c r="C22" s="175"/>
      <c r="D22" s="175"/>
      <c r="E22" s="193"/>
    </row>
    <row r="23" spans="1:5" ht="13.5" customHeight="1" x14ac:dyDescent="0.2">
      <c r="A23" s="133" t="s">
        <v>29</v>
      </c>
      <c r="B23" s="176"/>
      <c r="C23" s="176"/>
      <c r="D23" s="176"/>
      <c r="E23" s="194"/>
    </row>
    <row r="24" spans="1:5" x14ac:dyDescent="0.2">
      <c r="A24" s="133" t="s">
        <v>104</v>
      </c>
      <c r="B24" s="123"/>
      <c r="C24" s="123"/>
      <c r="D24" s="123"/>
      <c r="E24" s="123"/>
    </row>
    <row r="25" spans="1:5" x14ac:dyDescent="0.2">
      <c r="A25" s="133" t="s">
        <v>24</v>
      </c>
      <c r="B25" s="123"/>
      <c r="C25" s="123"/>
      <c r="D25" s="195"/>
      <c r="E25" s="123"/>
    </row>
    <row r="26" spans="1:5" x14ac:dyDescent="0.2">
      <c r="A26" s="133" t="s">
        <v>13</v>
      </c>
      <c r="B26" s="177"/>
      <c r="C26" s="177"/>
      <c r="D26" s="195"/>
      <c r="E26" s="177"/>
    </row>
    <row r="27" spans="1:5" x14ac:dyDescent="0.2">
      <c r="A27" s="195"/>
      <c r="B27" s="177"/>
      <c r="C27" s="177"/>
      <c r="D27" s="195"/>
      <c r="E27" s="177"/>
    </row>
  </sheetData>
  <mergeCells count="2">
    <mergeCell ref="A2:E2"/>
    <mergeCell ref="A4:E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T29"/>
  <sheetViews>
    <sheetView tabSelected="1" workbookViewId="0">
      <selection activeCell="G31" sqref="G31"/>
    </sheetView>
  </sheetViews>
  <sheetFormatPr defaultRowHeight="12.75" x14ac:dyDescent="0.2"/>
  <cols>
    <col min="1" max="1" width="55.5" bestFit="1" customWidth="1"/>
    <col min="2" max="2" width="13" bestFit="1" customWidth="1"/>
    <col min="3" max="3" width="10.6640625" bestFit="1" customWidth="1"/>
    <col min="4" max="4" width="13" bestFit="1" customWidth="1"/>
    <col min="6" max="6" width="15" bestFit="1" customWidth="1"/>
    <col min="7" max="7" width="11.1640625" bestFit="1" customWidth="1"/>
    <col min="8" max="8" width="13" customWidth="1"/>
    <col min="10" max="10" width="17.33203125" customWidth="1"/>
    <col min="11" max="11" width="11.5" customWidth="1"/>
    <col min="12" max="12" width="17.1640625" customWidth="1"/>
    <col min="13" max="13" width="13" bestFit="1" customWidth="1"/>
    <col min="14" max="14" width="10.6640625" bestFit="1" customWidth="1"/>
    <col min="15" max="15" width="13" bestFit="1" customWidth="1"/>
    <col min="17" max="17" width="13" bestFit="1" customWidth="1"/>
    <col min="18" max="18" width="10.6640625" bestFit="1" customWidth="1"/>
    <col min="19" max="19" width="13" bestFit="1" customWidth="1"/>
  </cols>
  <sheetData>
    <row r="2" spans="1:20" ht="15.75" x14ac:dyDescent="0.25">
      <c r="A2" s="260" t="s">
        <v>176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</row>
    <row r="3" spans="1:20" ht="15.75" x14ac:dyDescent="0.25">
      <c r="A3" s="54" t="s">
        <v>271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5.75" x14ac:dyDescent="0.25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86"/>
      <c r="N4" s="86"/>
      <c r="O4" s="86"/>
      <c r="P4" s="86"/>
      <c r="Q4" s="86"/>
      <c r="R4" s="86"/>
      <c r="S4" s="86"/>
      <c r="T4" s="86"/>
    </row>
    <row r="5" spans="1:20" ht="15.75" x14ac:dyDescent="0.25">
      <c r="A5" s="261" t="s">
        <v>258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1:20" ht="13.5" thickBot="1" x14ac:dyDescent="0.25">
      <c r="A6" s="87"/>
      <c r="B6" s="87"/>
      <c r="C6" s="87"/>
      <c r="D6" s="87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1:20" x14ac:dyDescent="0.2">
      <c r="A7" s="88"/>
      <c r="B7" s="262" t="s">
        <v>280</v>
      </c>
      <c r="C7" s="263"/>
      <c r="D7" s="263"/>
      <c r="E7" s="264"/>
      <c r="F7" s="89" t="s">
        <v>119</v>
      </c>
      <c r="G7" s="90"/>
      <c r="H7" s="90"/>
      <c r="I7" s="91"/>
      <c r="J7" s="89"/>
      <c r="K7" s="90"/>
      <c r="L7" s="91"/>
      <c r="M7" s="262" t="s">
        <v>272</v>
      </c>
      <c r="N7" s="263"/>
      <c r="O7" s="263"/>
      <c r="P7" s="264"/>
      <c r="Q7" s="89" t="s">
        <v>119</v>
      </c>
      <c r="R7" s="90"/>
      <c r="S7" s="90"/>
      <c r="T7" s="91"/>
    </row>
    <row r="8" spans="1:20" ht="12.75" customHeight="1" x14ac:dyDescent="0.2">
      <c r="A8" s="92"/>
      <c r="B8" s="265"/>
      <c r="C8" s="266"/>
      <c r="D8" s="266"/>
      <c r="E8" s="267"/>
      <c r="F8" s="271" t="s">
        <v>259</v>
      </c>
      <c r="G8" s="272"/>
      <c r="H8" s="272"/>
      <c r="I8" s="273"/>
      <c r="J8" s="271" t="s">
        <v>260</v>
      </c>
      <c r="K8" s="272"/>
      <c r="L8" s="273"/>
      <c r="M8" s="265"/>
      <c r="N8" s="266"/>
      <c r="O8" s="266"/>
      <c r="P8" s="267"/>
      <c r="Q8" s="271" t="s">
        <v>259</v>
      </c>
      <c r="R8" s="272"/>
      <c r="S8" s="272"/>
      <c r="T8" s="273"/>
    </row>
    <row r="9" spans="1:20" ht="13.5" thickBot="1" x14ac:dyDescent="0.25">
      <c r="A9" s="92"/>
      <c r="B9" s="268"/>
      <c r="C9" s="269"/>
      <c r="D9" s="269"/>
      <c r="E9" s="270"/>
      <c r="F9" s="274"/>
      <c r="G9" s="275"/>
      <c r="H9" s="275"/>
      <c r="I9" s="276"/>
      <c r="J9" s="274"/>
      <c r="K9" s="275"/>
      <c r="L9" s="276"/>
      <c r="M9" s="268"/>
      <c r="N9" s="269"/>
      <c r="O9" s="269"/>
      <c r="P9" s="270"/>
      <c r="Q9" s="274"/>
      <c r="R9" s="275"/>
      <c r="S9" s="275"/>
      <c r="T9" s="276"/>
    </row>
    <row r="10" spans="1:20" ht="102" x14ac:dyDescent="0.2">
      <c r="A10" s="93"/>
      <c r="B10" s="94" t="s">
        <v>261</v>
      </c>
      <c r="C10" s="95" t="s">
        <v>262</v>
      </c>
      <c r="D10" s="95" t="s">
        <v>263</v>
      </c>
      <c r="E10" s="96" t="s">
        <v>264</v>
      </c>
      <c r="F10" s="94" t="s">
        <v>261</v>
      </c>
      <c r="G10" s="97" t="s">
        <v>262</v>
      </c>
      <c r="H10" s="95" t="s">
        <v>263</v>
      </c>
      <c r="I10" s="96" t="s">
        <v>264</v>
      </c>
      <c r="J10" s="94" t="s">
        <v>261</v>
      </c>
      <c r="K10" s="97" t="s">
        <v>262</v>
      </c>
      <c r="L10" s="96" t="s">
        <v>263</v>
      </c>
      <c r="M10" s="98" t="s">
        <v>261</v>
      </c>
      <c r="N10" s="97" t="s">
        <v>262</v>
      </c>
      <c r="O10" s="95" t="s">
        <v>263</v>
      </c>
      <c r="P10" s="96" t="s">
        <v>264</v>
      </c>
      <c r="Q10" s="94" t="s">
        <v>261</v>
      </c>
      <c r="R10" s="97" t="s">
        <v>262</v>
      </c>
      <c r="S10" s="95" t="s">
        <v>263</v>
      </c>
      <c r="T10" s="96" t="s">
        <v>264</v>
      </c>
    </row>
    <row r="11" spans="1:20" x14ac:dyDescent="0.2">
      <c r="A11" s="93"/>
      <c r="B11" s="99" t="s">
        <v>265</v>
      </c>
      <c r="C11" s="100" t="s">
        <v>265</v>
      </c>
      <c r="D11" s="101" t="s">
        <v>265</v>
      </c>
      <c r="E11" s="102"/>
      <c r="F11" s="99" t="s">
        <v>265</v>
      </c>
      <c r="G11" s="100" t="s">
        <v>265</v>
      </c>
      <c r="H11" s="101" t="s">
        <v>265</v>
      </c>
      <c r="I11" s="103"/>
      <c r="J11" s="99" t="s">
        <v>265</v>
      </c>
      <c r="K11" s="100" t="s">
        <v>265</v>
      </c>
      <c r="L11" s="102" t="s">
        <v>265</v>
      </c>
      <c r="M11" s="100" t="s">
        <v>265</v>
      </c>
      <c r="N11" s="100" t="s">
        <v>265</v>
      </c>
      <c r="O11" s="101" t="s">
        <v>265</v>
      </c>
      <c r="P11" s="102"/>
      <c r="Q11" s="99" t="s">
        <v>265</v>
      </c>
      <c r="R11" s="100" t="s">
        <v>265</v>
      </c>
      <c r="S11" s="101" t="s">
        <v>265</v>
      </c>
      <c r="T11" s="103"/>
    </row>
    <row r="12" spans="1:20" ht="23.25" thickBot="1" x14ac:dyDescent="0.25">
      <c r="A12" s="92"/>
      <c r="B12" s="104" t="s">
        <v>177</v>
      </c>
      <c r="C12" s="105" t="s">
        <v>178</v>
      </c>
      <c r="D12" s="106" t="s">
        <v>179</v>
      </c>
      <c r="E12" s="107"/>
      <c r="F12" s="104" t="s">
        <v>177</v>
      </c>
      <c r="G12" s="105" t="s">
        <v>178</v>
      </c>
      <c r="H12" s="106" t="s">
        <v>179</v>
      </c>
      <c r="I12" s="107"/>
      <c r="J12" s="104" t="s">
        <v>177</v>
      </c>
      <c r="K12" s="105" t="s">
        <v>178</v>
      </c>
      <c r="L12" s="108" t="s">
        <v>179</v>
      </c>
      <c r="M12" s="105" t="s">
        <v>177</v>
      </c>
      <c r="N12" s="105" t="s">
        <v>178</v>
      </c>
      <c r="O12" s="106" t="s">
        <v>179</v>
      </c>
      <c r="P12" s="107"/>
      <c r="Q12" s="104" t="s">
        <v>177</v>
      </c>
      <c r="R12" s="105" t="s">
        <v>178</v>
      </c>
      <c r="S12" s="106" t="s">
        <v>179</v>
      </c>
      <c r="T12" s="107"/>
    </row>
    <row r="13" spans="1:20" ht="13.5" thickBot="1" x14ac:dyDescent="0.25">
      <c r="A13" s="109" t="s">
        <v>120</v>
      </c>
      <c r="B13" s="110" t="s">
        <v>105</v>
      </c>
      <c r="C13" s="111">
        <v>2</v>
      </c>
      <c r="D13" s="112">
        <v>3</v>
      </c>
      <c r="E13" s="113">
        <v>4</v>
      </c>
      <c r="F13" s="110" t="s">
        <v>180</v>
      </c>
      <c r="G13" s="111">
        <v>6</v>
      </c>
      <c r="H13" s="112">
        <v>7</v>
      </c>
      <c r="I13" s="113">
        <v>8</v>
      </c>
      <c r="J13" s="110" t="s">
        <v>181</v>
      </c>
      <c r="K13" s="111">
        <v>10</v>
      </c>
      <c r="L13" s="113">
        <v>11</v>
      </c>
      <c r="M13" s="111" t="s">
        <v>256</v>
      </c>
      <c r="N13" s="111">
        <v>13</v>
      </c>
      <c r="O13" s="112">
        <v>14</v>
      </c>
      <c r="P13" s="113">
        <v>15</v>
      </c>
      <c r="Q13" s="110" t="s">
        <v>257</v>
      </c>
      <c r="R13" s="111">
        <v>17</v>
      </c>
      <c r="S13" s="112">
        <v>18</v>
      </c>
      <c r="T13" s="113">
        <v>19</v>
      </c>
    </row>
    <row r="14" spans="1:20" x14ac:dyDescent="0.2">
      <c r="A14" s="114" t="s">
        <v>182</v>
      </c>
      <c r="B14" s="68">
        <f>C14+D14</f>
        <v>355150000</v>
      </c>
      <c r="C14" s="68">
        <v>7000000</v>
      </c>
      <c r="D14" s="68">
        <v>348150000</v>
      </c>
      <c r="E14" s="69">
        <f>E15+E16</f>
        <v>595</v>
      </c>
      <c r="F14" s="70">
        <f>H14+G14</f>
        <v>162098400</v>
      </c>
      <c r="G14" s="68">
        <f>3463000/100*85</f>
        <v>2943550</v>
      </c>
      <c r="H14" s="68">
        <f>H16+H15</f>
        <v>159154850</v>
      </c>
      <c r="I14" s="71">
        <f>I16+I15</f>
        <v>320</v>
      </c>
      <c r="J14" s="70">
        <f>J15+J16+K14</f>
        <v>28605450</v>
      </c>
      <c r="K14" s="68">
        <v>519450</v>
      </c>
      <c r="L14" s="69">
        <f>L15+L16</f>
        <v>28086000</v>
      </c>
      <c r="M14" s="72">
        <f>M15+M16+N14</f>
        <v>337100000</v>
      </c>
      <c r="N14" s="68">
        <v>7000000</v>
      </c>
      <c r="O14" s="68">
        <f>O15+O16</f>
        <v>330100000</v>
      </c>
      <c r="P14" s="69">
        <v>565</v>
      </c>
      <c r="Q14" s="70">
        <f>Q15+Q16+R14</f>
        <v>161907150</v>
      </c>
      <c r="R14" s="68">
        <v>2983500</v>
      </c>
      <c r="S14" s="68">
        <f>S15+S16</f>
        <v>158923650</v>
      </c>
      <c r="T14" s="71">
        <f>T15+T16</f>
        <v>320</v>
      </c>
    </row>
    <row r="15" spans="1:20" ht="25.5" x14ac:dyDescent="0.2">
      <c r="A15" s="115" t="s">
        <v>281</v>
      </c>
      <c r="B15" s="73">
        <v>11700000</v>
      </c>
      <c r="C15" s="74"/>
      <c r="D15" s="74">
        <v>11700000</v>
      </c>
      <c r="E15" s="75">
        <v>20</v>
      </c>
      <c r="F15" s="73">
        <f>H15</f>
        <v>2660500</v>
      </c>
      <c r="G15" s="74"/>
      <c r="H15" s="74">
        <v>2660500</v>
      </c>
      <c r="I15" s="76">
        <v>5.35</v>
      </c>
      <c r="J15" s="73">
        <f>L15</f>
        <v>469500</v>
      </c>
      <c r="K15" s="74"/>
      <c r="L15" s="75">
        <v>469500</v>
      </c>
      <c r="M15" s="77">
        <f>O15</f>
        <v>11700000</v>
      </c>
      <c r="N15" s="74"/>
      <c r="O15" s="74">
        <v>11700000</v>
      </c>
      <c r="P15" s="75">
        <v>20</v>
      </c>
      <c r="Q15" s="73">
        <f>S15</f>
        <v>2660500</v>
      </c>
      <c r="R15" s="74"/>
      <c r="S15" s="74">
        <v>2660500</v>
      </c>
      <c r="T15" s="76">
        <v>5.35</v>
      </c>
    </row>
    <row r="16" spans="1:20" ht="26.25" thickBot="1" x14ac:dyDescent="0.25">
      <c r="A16" s="116" t="s">
        <v>282</v>
      </c>
      <c r="B16" s="79">
        <f>2000+342298000</f>
        <v>342300000</v>
      </c>
      <c r="C16" s="79"/>
      <c r="D16" s="79">
        <v>336450000</v>
      </c>
      <c r="E16" s="80">
        <v>575</v>
      </c>
      <c r="F16" s="78">
        <f>H16</f>
        <v>156494350</v>
      </c>
      <c r="G16" s="79"/>
      <c r="H16" s="79">
        <f>136600100+19894250</f>
        <v>156494350</v>
      </c>
      <c r="I16" s="81">
        <v>314.64999999999998</v>
      </c>
      <c r="J16" s="78">
        <f>L16</f>
        <v>27616500</v>
      </c>
      <c r="K16" s="79"/>
      <c r="L16" s="82">
        <f>24105750+3510750</f>
        <v>27616500</v>
      </c>
      <c r="M16" s="83">
        <f>O16</f>
        <v>318400000</v>
      </c>
      <c r="N16" s="79"/>
      <c r="O16" s="79">
        <v>318400000</v>
      </c>
      <c r="P16" s="80">
        <v>545</v>
      </c>
      <c r="Q16" s="78">
        <f>S16</f>
        <v>156263150</v>
      </c>
      <c r="R16" s="79"/>
      <c r="S16" s="79">
        <v>156263150</v>
      </c>
      <c r="T16" s="81">
        <v>314.64999999999998</v>
      </c>
    </row>
    <row r="17" spans="1:20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x14ac:dyDescent="0.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x14ac:dyDescent="0.2">
      <c r="A19" s="117" t="s">
        <v>29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x14ac:dyDescent="0.2">
      <c r="A20" s="117" t="s">
        <v>285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x14ac:dyDescent="0.2">
      <c r="A21" s="117" t="s">
        <v>286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118"/>
    </row>
    <row r="23" spans="1:20" x14ac:dyDescent="0.2">
      <c r="G23" s="196"/>
      <c r="J23" s="196"/>
    </row>
    <row r="24" spans="1:20" hidden="1" x14ac:dyDescent="0.2">
      <c r="F24" s="199">
        <v>0.85</v>
      </c>
      <c r="H24" s="199">
        <v>0.15</v>
      </c>
      <c r="L24" s="196"/>
    </row>
    <row r="25" spans="1:20" hidden="1" x14ac:dyDescent="0.2">
      <c r="E25" t="s">
        <v>289</v>
      </c>
      <c r="F25" s="196">
        <f>165353840/100*85</f>
        <v>140550764</v>
      </c>
      <c r="H25" s="196">
        <f>24082118/100*85</f>
        <v>20469800.300000001</v>
      </c>
      <c r="J25" s="196">
        <f>SUM(F25:I25)</f>
        <v>161020564.30000001</v>
      </c>
    </row>
    <row r="26" spans="1:20" hidden="1" x14ac:dyDescent="0.2">
      <c r="E26" t="s">
        <v>290</v>
      </c>
      <c r="F26" s="196">
        <f>165353840-F25</f>
        <v>24803076</v>
      </c>
      <c r="H26" s="196">
        <f>24082118-H25</f>
        <v>3612317.6999999993</v>
      </c>
      <c r="J26" s="196">
        <f>SUM(F26:H26)</f>
        <v>28415393.699999999</v>
      </c>
      <c r="K26" s="196"/>
    </row>
    <row r="27" spans="1:20" hidden="1" x14ac:dyDescent="0.2">
      <c r="F27" s="198"/>
      <c r="K27" s="196"/>
    </row>
    <row r="28" spans="1:20" hidden="1" x14ac:dyDescent="0.2">
      <c r="F28" s="198">
        <f>SUM(F25:F27)</f>
        <v>165353840</v>
      </c>
      <c r="H28" s="196">
        <f>SUM(H25:H27)</f>
        <v>24082118</v>
      </c>
      <c r="J28" s="196">
        <f>SUM(J25:J27)</f>
        <v>189435958</v>
      </c>
    </row>
    <row r="29" spans="1:20" hidden="1" x14ac:dyDescent="0.2">
      <c r="J29" s="198">
        <f>F28+H28</f>
        <v>189435958</v>
      </c>
    </row>
  </sheetData>
  <mergeCells count="7">
    <mergeCell ref="A2:T2"/>
    <mergeCell ref="A5:T5"/>
    <mergeCell ref="B7:E9"/>
    <mergeCell ref="M7:P9"/>
    <mergeCell ref="F8:I9"/>
    <mergeCell ref="J8:L9"/>
    <mergeCell ref="Q8:T9"/>
  </mergeCells>
  <pageMargins left="0.70866141732283472" right="0.70866141732283472" top="0.78740157480314965" bottom="0.78740157480314965" header="0.31496062992125984" footer="0.31496062992125984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Př2-1 str.1</vt:lpstr>
      <vt:lpstr>Př2-1 str.2,3</vt:lpstr>
      <vt:lpstr>Př2-1 str.4</vt:lpstr>
      <vt:lpstr>Př2-2</vt:lpstr>
      <vt:lpstr>Př 2-3</vt:lpstr>
      <vt:lpstr>'Př2-1 str.1'!Oblast_tisku</vt:lpstr>
      <vt:lpstr>'Př2-2'!Oblast_tisku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Klokocnikova Dana</dc:creator>
  <cp:keywords/>
  <dc:description/>
  <cp:lastModifiedBy>Žigmundová Martina</cp:lastModifiedBy>
  <cp:lastPrinted>2022-02-02T08:34:39Z</cp:lastPrinted>
  <dcterms:created xsi:type="dcterms:W3CDTF">2006-07-25T08:14:43Z</dcterms:created>
  <dcterms:modified xsi:type="dcterms:W3CDTF">2022-04-20T11:56:13Z</dcterms:modified>
  <cp:category/>
  <cp:contentStatus/>
</cp:coreProperties>
</file>