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arcin\Documents\MODERNIZAČNÍ FOND\VÝZVY - Záměry\VÝZVY\RES+\2022\"/>
    </mc:Choice>
  </mc:AlternateContent>
  <xr:revisionPtr revIDLastSave="0" documentId="13_ncr:1_{5A892F49-E5AF-4EBB-953D-F03BB93E2B01}" xr6:coauthVersionLast="47" xr6:coauthVersionMax="47" xr10:uidLastSave="{00000000-0000-0000-0000-000000000000}"/>
  <workbookProtection workbookAlgorithmName="SHA-512" workbookHashValue="3Kwum97v1m5jY5UHEacmbXeJUYYc6D9NKQm0J/92WxsSmxqG3TVyk92OXO51cIdMytxEpesAdL+NcKfIvmPEOg==" workbookSaltValue="zY7lcmIrI+CZ1Yu5ys9flw==" workbookSpinCount="100000" lockStructure="1"/>
  <bookViews>
    <workbookView xWindow="-120" yWindow="-120" windowWidth="29040" windowHeight="15840" xr2:uid="{00000000-000D-0000-FFFF-FFFF00000000}"/>
  </bookViews>
  <sheets>
    <sheet name="Pokyny k vyplnění" sheetId="2" r:id="rId1"/>
    <sheet name="Předávcí místo" sheetId="7" r:id="rId2"/>
    <sheet name="Souhr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7" l="1"/>
  <c r="H11" i="7"/>
  <c r="H10" i="7"/>
  <c r="H9" i="7"/>
  <c r="H8" i="7"/>
  <c r="H7" i="7"/>
  <c r="H6" i="7"/>
  <c r="H5" i="7"/>
  <c r="H4" i="7"/>
  <c r="H3" i="7"/>
  <c r="K8" i="4"/>
  <c r="I20" i="4" l="1"/>
  <c r="I19" i="4"/>
  <c r="I18" i="4"/>
  <c r="I17" i="4"/>
  <c r="M4" i="7"/>
  <c r="M5" i="7"/>
  <c r="M6" i="7"/>
  <c r="M7" i="7"/>
  <c r="M8" i="7"/>
  <c r="M9" i="7"/>
  <c r="M10" i="7"/>
  <c r="M11" i="7"/>
  <c r="M12" i="7"/>
  <c r="M3" i="7"/>
  <c r="L4" i="7"/>
  <c r="L5" i="7"/>
  <c r="L6" i="7"/>
  <c r="L7" i="7"/>
  <c r="L8" i="7"/>
  <c r="L9" i="7"/>
  <c r="L10" i="7"/>
  <c r="L11" i="7"/>
  <c r="L12" i="7"/>
  <c r="L3" i="7"/>
  <c r="M14" i="7" l="1"/>
  <c r="H18" i="4" l="1"/>
  <c r="F18" i="4" s="1"/>
  <c r="I21" i="4"/>
  <c r="D14" i="7" l="1"/>
  <c r="F14" i="7"/>
  <c r="H14" i="7" l="1"/>
  <c r="K4" i="7"/>
  <c r="K8" i="7"/>
  <c r="K12" i="7"/>
  <c r="J6" i="7"/>
  <c r="J10" i="7"/>
  <c r="J8" i="7"/>
  <c r="J3" i="7"/>
  <c r="K5" i="7"/>
  <c r="K9" i="7"/>
  <c r="K3" i="7"/>
  <c r="J7" i="7"/>
  <c r="J11" i="7"/>
  <c r="J4" i="7"/>
  <c r="K6" i="7"/>
  <c r="K10" i="7"/>
  <c r="J12" i="7"/>
  <c r="K7" i="7"/>
  <c r="J5" i="7"/>
  <c r="K11" i="7"/>
  <c r="J9" i="7"/>
  <c r="B10" i="4"/>
  <c r="B9" i="4"/>
  <c r="N8" i="7" l="1"/>
  <c r="N12" i="7"/>
  <c r="N7" i="7"/>
  <c r="N10" i="7"/>
  <c r="J14" i="7"/>
  <c r="N6" i="7"/>
  <c r="N4" i="7"/>
  <c r="N9" i="7"/>
  <c r="N11" i="7"/>
  <c r="K14" i="7"/>
  <c r="N3" i="7"/>
  <c r="L14" i="7"/>
  <c r="N5" i="7"/>
  <c r="H17" i="4" l="1"/>
  <c r="H20" i="4" s="1"/>
  <c r="F22" i="4" s="1"/>
  <c r="N14" i="7"/>
  <c r="H19" i="4" l="1"/>
  <c r="F20" i="4" s="1"/>
  <c r="F16" i="4"/>
  <c r="H21" i="4" l="1"/>
  <c r="F24" i="4"/>
</calcChain>
</file>

<file path=xl/sharedStrings.xml><?xml version="1.0" encoding="utf-8"?>
<sst xmlns="http://schemas.openxmlformats.org/spreadsheetml/2006/main" count="39" uniqueCount="39">
  <si>
    <t>kWh</t>
  </si>
  <si>
    <t>kW</t>
  </si>
  <si>
    <t>CELKEM</t>
  </si>
  <si>
    <t>Kapacita akumulace ze všech PM</t>
  </si>
  <si>
    <t>poz</t>
  </si>
  <si>
    <t>stř</t>
  </si>
  <si>
    <t>FVE</t>
  </si>
  <si>
    <t>kontrola</t>
  </si>
  <si>
    <t>Bateriová úložiště</t>
  </si>
  <si>
    <t>Projektová příprava a energetický management</t>
  </si>
  <si>
    <t>Náklady FVE</t>
  </si>
  <si>
    <t>Náklady AKU</t>
  </si>
  <si>
    <t>dotace dle parametrů</t>
  </si>
  <si>
    <t>Celkem instalace FVE ze všech PM</t>
  </si>
  <si>
    <t>dotace max. 75%</t>
  </si>
  <si>
    <t>Naplňuje projekt definiční znaky veřejné podpory?</t>
  </si>
  <si>
    <t>NE</t>
  </si>
  <si>
    <t>ANO</t>
  </si>
  <si>
    <t>de minimis</t>
  </si>
  <si>
    <r>
      <t xml:space="preserve">1.  Uveďte </t>
    </r>
    <r>
      <rPr>
        <b/>
        <sz val="10"/>
        <rFont val="Calibri"/>
        <family val="2"/>
        <charset val="238"/>
        <scheme val="minor"/>
      </rPr>
      <t xml:space="preserve">VÝKONY INSTALOVANÝCH FVE </t>
    </r>
    <r>
      <rPr>
        <sz val="10"/>
        <rFont val="Calibri"/>
        <family val="2"/>
        <charset val="238"/>
        <scheme val="minor"/>
      </rPr>
      <t>(v KW) a</t>
    </r>
    <r>
      <rPr>
        <b/>
        <sz val="10"/>
        <rFont val="Calibri"/>
        <family val="2"/>
        <charset val="238"/>
        <scheme val="minor"/>
      </rPr>
      <t xml:space="preserve"> KAPACITY AKUMULACE</t>
    </r>
    <r>
      <rPr>
        <sz val="10"/>
        <rFont val="Calibri"/>
        <family val="2"/>
        <charset val="238"/>
        <scheme val="minor"/>
      </rPr>
      <t xml:space="preserve"> (v kWh) za jednotlivé předávací místo</t>
    </r>
  </si>
  <si>
    <t>PŘEDÁVACÍ MÍSTO
(číslo/znak)</t>
  </si>
  <si>
    <t>KAPACITA AKUMULACE
(kWh)</t>
  </si>
  <si>
    <t>STŘEŠNÍ INSTALACE FVE (kW)</t>
  </si>
  <si>
    <t>.</t>
  </si>
  <si>
    <t>,</t>
  </si>
  <si>
    <t>0</t>
  </si>
  <si>
    <t>Upozornění a Informace</t>
  </si>
  <si>
    <r>
      <t xml:space="preserve">2.  Uveďte informaci o případné veřejné podpoře a způsobilé výdaje a </t>
    </r>
    <r>
      <rPr>
        <b/>
        <sz val="10"/>
        <rFont val="Calibri"/>
        <family val="2"/>
        <charset val="238"/>
        <scheme val="minor"/>
      </rPr>
      <t>SOUHRN</t>
    </r>
    <r>
      <rPr>
        <sz val="10"/>
        <rFont val="Calibri"/>
        <family val="2"/>
        <charset val="238"/>
        <scheme val="minor"/>
      </rPr>
      <t xml:space="preserve"> vytiskněte</t>
    </r>
  </si>
  <si>
    <t>NÁZEV PROJEKTU</t>
  </si>
  <si>
    <t>Kč/EUR</t>
  </si>
  <si>
    <t xml:space="preserve">orientační směnný kurz Kč/EUR </t>
  </si>
  <si>
    <t>Doplňte 
CELKOVÉ VÝDAJE 
dle rozpočtu v Kč</t>
  </si>
  <si>
    <t>Doplňte 
ZPŮSOBILÉ VÝDAJE 
dle rozpočtu v Kč</t>
  </si>
  <si>
    <t>MAXIMÁLNÍ VÝŠE DOTACE 
(v Kč)</t>
  </si>
  <si>
    <t>ROZPOČET</t>
  </si>
  <si>
    <t xml:space="preserve">Vynucené investice do konstrukcí střech či modernizace elektroinstalace </t>
  </si>
  <si>
    <r>
      <t xml:space="preserve">Souhrná maximální výše dotace na celý projekt </t>
    </r>
    <r>
      <rPr>
        <sz val="11"/>
        <rFont val="Calibri"/>
        <family val="2"/>
        <charset val="238"/>
        <scheme val="minor"/>
      </rPr>
      <t>(</t>
    </r>
    <r>
      <rPr>
        <i/>
        <sz val="11"/>
        <rFont val="Calibri"/>
        <family val="2"/>
        <charset val="238"/>
        <scheme val="minor"/>
      </rPr>
      <t>zohledňující příp. podmínky veřejné podpory</t>
    </r>
    <r>
      <rPr>
        <sz val="11"/>
        <rFont val="Calibri"/>
        <family val="2"/>
        <charset val="238"/>
        <scheme val="minor"/>
      </rPr>
      <t>)</t>
    </r>
    <r>
      <rPr>
        <b/>
        <sz val="11"/>
        <rFont val="Calibri"/>
        <family val="2"/>
        <charset val="238"/>
        <scheme val="minor"/>
      </rPr>
      <t xml:space="preserve"> [Kč]</t>
    </r>
  </si>
  <si>
    <t>(verze 12.08.2022)                                                                                                                                                                                              po doplnění list uložte do .pdf formátu a přiložte k žádosti o podporu z programu RES+</t>
  </si>
  <si>
    <t>Nástroj slouží pouze pro ověření výše podpory. Oficiálně je výše podpory vypočtena systémem AIS SFŽP 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</si>
</sst>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Kč&quot;_-;\-* #,##0\ &quot;Kč&quot;_-;_-* &quot;-&quot;\ &quot;Kč&quot;_-;_-@_-"/>
    <numFmt numFmtId="43" formatCode="_-* #,##0.00_-;\-* #,##0.00_-;_-* &quot;-&quot;??_-;_-@_-"/>
    <numFmt numFmtId="164" formatCode="#,##0.0"/>
    <numFmt numFmtId="165" formatCode="#,##0.00_ ;\-#,##0.00\ "/>
    <numFmt numFmtId="166" formatCode="#,##0.0_ ;\-#,##0.0\ 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10"/>
      <color theme="0" tint="-0.34998626667073579"/>
      <name val="Calibri"/>
      <family val="2"/>
      <charset val="238"/>
      <scheme val="minor"/>
    </font>
    <font>
      <b/>
      <i/>
      <sz val="10"/>
      <color theme="0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0"/>
      <color theme="0" tint="-0.499984740745262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i/>
      <sz val="9"/>
      <color theme="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/>
      <bottom style="thick">
        <color theme="0"/>
      </bottom>
      <diagonal/>
    </border>
    <border>
      <left/>
      <right/>
      <top style="medium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9" fillId="3" borderId="0" xfId="0" applyFont="1" applyFill="1" applyAlignment="1" applyProtection="1">
      <alignment vertical="center" wrapText="1"/>
      <protection hidden="1"/>
    </xf>
    <xf numFmtId="0" fontId="11" fillId="4" borderId="2" xfId="0" applyFont="1" applyFill="1" applyBorder="1" applyAlignment="1" applyProtection="1">
      <alignment horizontal="center" vertical="center" wrapText="1"/>
      <protection hidden="1"/>
    </xf>
    <xf numFmtId="0" fontId="13" fillId="5" borderId="5" xfId="0" applyFont="1" applyFill="1" applyBorder="1" applyAlignment="1" applyProtection="1">
      <alignment horizontal="left" indent="1"/>
      <protection hidden="1"/>
    </xf>
    <xf numFmtId="0" fontId="11" fillId="4" borderId="0" xfId="0" applyFont="1" applyFill="1" applyBorder="1" applyAlignment="1" applyProtection="1">
      <alignment horizontal="center" vertical="center" wrapText="1"/>
      <protection hidden="1"/>
    </xf>
    <xf numFmtId="0" fontId="14" fillId="4" borderId="0" xfId="0" applyFont="1" applyFill="1" applyBorder="1" applyAlignment="1" applyProtection="1">
      <alignment horizontal="center" vertical="center" wrapText="1"/>
      <protection hidden="1"/>
    </xf>
    <xf numFmtId="0" fontId="12" fillId="4" borderId="0" xfId="0" applyFont="1" applyFill="1" applyBorder="1" applyAlignment="1" applyProtection="1">
      <alignment horizontal="center" vertical="center"/>
      <protection locked="0" hidden="1"/>
    </xf>
    <xf numFmtId="0" fontId="12" fillId="3" borderId="0" xfId="0" applyFont="1" applyFill="1" applyBorder="1" applyAlignment="1" applyProtection="1">
      <alignment horizontal="center"/>
      <protection locked="0" hidden="1"/>
    </xf>
    <xf numFmtId="0" fontId="0" fillId="3" borderId="0" xfId="0" applyFill="1"/>
    <xf numFmtId="0" fontId="12" fillId="3" borderId="3" xfId="0" applyFont="1" applyFill="1" applyBorder="1" applyAlignment="1" applyProtection="1">
      <alignment horizontal="center" vertical="center"/>
      <protection locked="0" hidden="1"/>
    </xf>
    <xf numFmtId="0" fontId="12" fillId="3" borderId="4" xfId="0" applyFont="1" applyFill="1" applyBorder="1" applyAlignment="1" applyProtection="1">
      <alignment horizontal="center" vertical="center"/>
      <protection locked="0" hidden="1"/>
    </xf>
    <xf numFmtId="0" fontId="12" fillId="3" borderId="7" xfId="0" applyFont="1" applyFill="1" applyBorder="1" applyAlignment="1" applyProtection="1">
      <alignment horizontal="center" vertical="center"/>
      <protection locked="0" hidden="1"/>
    </xf>
    <xf numFmtId="2" fontId="12" fillId="3" borderId="3" xfId="0" applyNumberFormat="1" applyFont="1" applyFill="1" applyBorder="1" applyAlignment="1" applyProtection="1">
      <alignment horizontal="right" vertical="center" indent="3"/>
      <protection locked="0" hidden="1"/>
    </xf>
    <xf numFmtId="2" fontId="12" fillId="3" borderId="0" xfId="0" applyNumberFormat="1" applyFont="1" applyFill="1" applyBorder="1" applyAlignment="1" applyProtection="1">
      <alignment horizontal="right" vertical="center" indent="3"/>
      <protection locked="0" hidden="1"/>
    </xf>
    <xf numFmtId="0" fontId="0" fillId="3" borderId="0" xfId="0" applyFill="1" applyBorder="1"/>
    <xf numFmtId="0" fontId="15" fillId="4" borderId="0" xfId="0" applyFont="1" applyFill="1" applyBorder="1" applyAlignment="1" applyProtection="1">
      <alignment horizontal="center" vertical="center" wrapText="1"/>
      <protection hidden="1"/>
    </xf>
    <xf numFmtId="0" fontId="0" fillId="4" borderId="0" xfId="0" applyFill="1" applyBorder="1"/>
    <xf numFmtId="0" fontId="16" fillId="4" borderId="0" xfId="0" applyFont="1" applyFill="1" applyBorder="1"/>
    <xf numFmtId="0" fontId="6" fillId="0" borderId="0" xfId="0" applyNumberFormat="1" applyFont="1" applyBorder="1"/>
    <xf numFmtId="0" fontId="17" fillId="6" borderId="4" xfId="0" applyFont="1" applyFill="1" applyBorder="1" applyAlignment="1" applyProtection="1">
      <alignment horizontal="center" vertical="center"/>
      <protection hidden="1"/>
    </xf>
    <xf numFmtId="0" fontId="2" fillId="4" borderId="4" xfId="0" applyFont="1" applyFill="1" applyBorder="1" applyAlignment="1">
      <alignment horizontal="center"/>
    </xf>
    <xf numFmtId="0" fontId="17" fillId="6" borderId="4" xfId="0" applyFont="1" applyFill="1" applyBorder="1" applyAlignment="1" applyProtection="1">
      <alignment horizontal="right" vertical="center" indent="2"/>
      <protection hidden="1"/>
    </xf>
    <xf numFmtId="0" fontId="2" fillId="4" borderId="4" xfId="0" applyFont="1" applyFill="1" applyBorder="1" applyAlignment="1">
      <alignment horizontal="right"/>
    </xf>
    <xf numFmtId="4" fontId="12" fillId="3" borderId="6" xfId="0" applyNumberFormat="1" applyFont="1" applyFill="1" applyBorder="1" applyAlignment="1" applyProtection="1">
      <alignment horizontal="right" vertical="center" indent="2"/>
      <protection locked="0" hidden="1"/>
    </xf>
    <xf numFmtId="4" fontId="12" fillId="3" borderId="4" xfId="0" applyNumberFormat="1" applyFont="1" applyFill="1" applyBorder="1" applyAlignment="1" applyProtection="1">
      <alignment horizontal="right" vertical="center" indent="2"/>
      <protection locked="0" hidden="1"/>
    </xf>
    <xf numFmtId="4" fontId="12" fillId="3" borderId="7" xfId="0" applyNumberFormat="1" applyFont="1" applyFill="1" applyBorder="1" applyAlignment="1" applyProtection="1">
      <alignment horizontal="right" vertical="center" indent="2"/>
      <protection locked="0" hidden="1"/>
    </xf>
    <xf numFmtId="4" fontId="12" fillId="3" borderId="3" xfId="0" applyNumberFormat="1" applyFont="1" applyFill="1" applyBorder="1" applyAlignment="1" applyProtection="1">
      <alignment horizontal="right" vertical="center" indent="3"/>
      <protection locked="0" hidden="1"/>
    </xf>
    <xf numFmtId="0" fontId="8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164" fontId="8" fillId="3" borderId="0" xfId="0" applyNumberFormat="1" applyFont="1" applyFill="1"/>
    <xf numFmtId="165" fontId="8" fillId="3" borderId="0" xfId="1" applyNumberFormat="1" applyFont="1" applyFill="1"/>
    <xf numFmtId="0" fontId="8" fillId="3" borderId="0" xfId="0" applyFont="1" applyFill="1"/>
    <xf numFmtId="164" fontId="7" fillId="3" borderId="0" xfId="0" applyNumberFormat="1" applyFont="1" applyFill="1"/>
    <xf numFmtId="0" fontId="7" fillId="3" borderId="0" xfId="0" applyFont="1" applyFill="1" applyAlignment="1">
      <alignment horizontal="right"/>
    </xf>
    <xf numFmtId="0" fontId="7" fillId="3" borderId="0" xfId="0" applyFont="1" applyFill="1"/>
    <xf numFmtId="0" fontId="9" fillId="3" borderId="0" xfId="0" applyFont="1" applyFill="1" applyBorder="1" applyAlignment="1" applyProtection="1">
      <alignment vertical="center" wrapText="1"/>
      <protection hidden="1"/>
    </xf>
    <xf numFmtId="0" fontId="0" fillId="3" borderId="0" xfId="0" applyFill="1" applyAlignment="1">
      <alignment horizontal="center"/>
    </xf>
    <xf numFmtId="0" fontId="5" fillId="3" borderId="1" xfId="0" applyFont="1" applyFill="1" applyBorder="1" applyAlignment="1" applyProtection="1">
      <alignment horizontal="right" wrapText="1" indent="1"/>
      <protection hidden="1"/>
    </xf>
    <xf numFmtId="0" fontId="5" fillId="3" borderId="0" xfId="0" applyFont="1" applyFill="1" applyBorder="1" applyAlignment="1" applyProtection="1">
      <alignment horizontal="right" wrapText="1" indent="1"/>
      <protection hidden="1"/>
    </xf>
    <xf numFmtId="0" fontId="3" fillId="3" borderId="1" xfId="0" applyFont="1" applyFill="1" applyBorder="1" applyProtection="1">
      <protection hidden="1"/>
    </xf>
    <xf numFmtId="0" fontId="12" fillId="7" borderId="12" xfId="0" applyFont="1" applyFill="1" applyBorder="1" applyAlignment="1" applyProtection="1">
      <alignment horizontal="left" indent="1"/>
      <protection hidden="1"/>
    </xf>
    <xf numFmtId="0" fontId="12" fillId="7" borderId="12" xfId="0" applyFont="1" applyFill="1" applyBorder="1" applyAlignment="1" applyProtection="1">
      <alignment horizontal="right" indent="1"/>
      <protection hidden="1"/>
    </xf>
    <xf numFmtId="0" fontId="12" fillId="7" borderId="12" xfId="0" applyFont="1" applyFill="1" applyBorder="1" applyAlignment="1" applyProtection="1">
      <alignment horizontal="center" vertical="center"/>
      <protection hidden="1"/>
    </xf>
    <xf numFmtId="3" fontId="18" fillId="3" borderId="13" xfId="0" applyNumberFormat="1" applyFont="1" applyFill="1" applyBorder="1" applyAlignment="1" applyProtection="1">
      <alignment horizontal="right" vertical="center" indent="1"/>
      <protection locked="0" hidden="1"/>
    </xf>
    <xf numFmtId="0" fontId="24" fillId="4" borderId="10" xfId="0" applyFont="1" applyFill="1" applyBorder="1" applyAlignment="1" applyProtection="1">
      <alignment horizontal="left" vertical="center" indent="1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0" fontId="12" fillId="7" borderId="0" xfId="0" applyFont="1" applyFill="1" applyBorder="1" applyAlignment="1" applyProtection="1">
      <alignment horizontal="center" vertical="center" wrapText="1"/>
      <protection hidden="1"/>
    </xf>
    <xf numFmtId="0" fontId="12" fillId="7" borderId="0" xfId="0" applyFont="1" applyFill="1" applyBorder="1" applyAlignment="1" applyProtection="1">
      <alignment horizontal="right" vertical="center" wrapText="1" indent="1"/>
      <protection hidden="1"/>
    </xf>
    <xf numFmtId="0" fontId="12" fillId="3" borderId="0" xfId="0" applyFont="1" applyFill="1" applyBorder="1" applyAlignment="1" applyProtection="1">
      <alignment horizontal="center" vertical="center" wrapText="1"/>
      <protection hidden="1"/>
    </xf>
    <xf numFmtId="0" fontId="12" fillId="3" borderId="0" xfId="0" applyFont="1" applyFill="1" applyBorder="1" applyAlignment="1" applyProtection="1">
      <alignment horizontal="right" vertical="center" wrapText="1" indent="1"/>
      <protection hidden="1"/>
    </xf>
    <xf numFmtId="42" fontId="5" fillId="7" borderId="0" xfId="0" applyNumberFormat="1" applyFont="1" applyFill="1" applyBorder="1" applyAlignment="1" applyProtection="1">
      <alignment horizontal="right" vertical="center" indent="1"/>
      <protection hidden="1"/>
    </xf>
    <xf numFmtId="0" fontId="5" fillId="3" borderId="0" xfId="0" applyFont="1" applyFill="1" applyBorder="1" applyAlignment="1" applyProtection="1">
      <alignment horizontal="right" indent="1"/>
      <protection hidden="1"/>
    </xf>
    <xf numFmtId="42" fontId="19" fillId="2" borderId="0" xfId="0" applyNumberFormat="1" applyFont="1" applyFill="1" applyBorder="1" applyAlignment="1" applyProtection="1">
      <alignment horizontal="right" vertical="center" indent="1"/>
      <protection hidden="1"/>
    </xf>
    <xf numFmtId="0" fontId="21" fillId="3" borderId="0" xfId="0" applyFont="1" applyFill="1" applyBorder="1" applyAlignment="1" applyProtection="1">
      <alignment horizontal="left" vertical="center" indent="1"/>
      <protection hidden="1"/>
    </xf>
    <xf numFmtId="0" fontId="9" fillId="7" borderId="1" xfId="0" applyFont="1" applyFill="1" applyBorder="1" applyAlignment="1" applyProtection="1">
      <alignment horizontal="right" vertical="center" indent="1"/>
      <protection hidden="1"/>
    </xf>
    <xf numFmtId="0" fontId="9" fillId="3" borderId="1" xfId="0" applyFont="1" applyFill="1" applyBorder="1" applyAlignment="1" applyProtection="1">
      <alignment horizontal="right" vertical="center" indent="1"/>
      <protection hidden="1"/>
    </xf>
    <xf numFmtId="0" fontId="25" fillId="7" borderId="1" xfId="0" applyFont="1" applyFill="1" applyBorder="1" applyAlignment="1" applyProtection="1">
      <alignment horizontal="right" vertical="center" indent="1"/>
      <protection hidden="1"/>
    </xf>
    <xf numFmtId="3" fontId="0" fillId="3" borderId="14" xfId="0" applyNumberFormat="1" applyFill="1" applyBorder="1" applyProtection="1">
      <protection hidden="1"/>
    </xf>
    <xf numFmtId="0" fontId="0" fillId="3" borderId="0" xfId="0" applyFill="1" applyProtection="1">
      <protection hidden="1"/>
    </xf>
    <xf numFmtId="0" fontId="3" fillId="3" borderId="0" xfId="0" applyFont="1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12" fillId="3" borderId="0" xfId="0" applyFont="1" applyFill="1" applyBorder="1" applyAlignment="1" applyProtection="1">
      <alignment vertical="center"/>
      <protection hidden="1"/>
    </xf>
    <xf numFmtId="3" fontId="0" fillId="3" borderId="0" xfId="0" applyNumberFormat="1" applyFill="1" applyBorder="1" applyProtection="1">
      <protection hidden="1"/>
    </xf>
    <xf numFmtId="0" fontId="4" fillId="3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horizontal="center" wrapText="1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3" fillId="7" borderId="0" xfId="0" applyFont="1" applyFill="1" applyBorder="1" applyProtection="1">
      <protection hidden="1"/>
    </xf>
    <xf numFmtId="0" fontId="0" fillId="7" borderId="0" xfId="0" applyFill="1" applyBorder="1" applyAlignment="1" applyProtection="1">
      <alignment horizontal="justify" vertical="top"/>
      <protection hidden="1"/>
    </xf>
    <xf numFmtId="0" fontId="0" fillId="3" borderId="0" xfId="0" applyFill="1" applyBorder="1" applyAlignment="1" applyProtection="1">
      <alignment horizontal="justify" vertical="top"/>
      <protection hidden="1"/>
    </xf>
    <xf numFmtId="42" fontId="0" fillId="3" borderId="0" xfId="0" applyNumberFormat="1" applyFill="1" applyBorder="1" applyProtection="1">
      <protection hidden="1"/>
    </xf>
    <xf numFmtId="0" fontId="3" fillId="3" borderId="0" xfId="0" applyFont="1" applyFill="1" applyBorder="1" applyAlignment="1" applyProtection="1">
      <alignment wrapText="1"/>
      <protection hidden="1"/>
    </xf>
    <xf numFmtId="0" fontId="2" fillId="4" borderId="4" xfId="0" applyFont="1" applyFill="1" applyBorder="1" applyAlignment="1" applyProtection="1">
      <alignment horizontal="right"/>
      <protection hidden="1"/>
    </xf>
    <xf numFmtId="0" fontId="22" fillId="3" borderId="0" xfId="0" applyFont="1" applyFill="1" applyAlignment="1" applyProtection="1">
      <alignment vertical="center" wrapText="1"/>
      <protection locked="0" hidden="1"/>
    </xf>
    <xf numFmtId="0" fontId="8" fillId="3" borderId="0" xfId="0" applyFont="1" applyFill="1" applyProtection="1">
      <protection locked="0" hidden="1"/>
    </xf>
    <xf numFmtId="0" fontId="0" fillId="3" borderId="0" xfId="0" applyFill="1" applyProtection="1">
      <protection locked="0" hidden="1"/>
    </xf>
    <xf numFmtId="4" fontId="8" fillId="3" borderId="0" xfId="0" applyNumberFormat="1" applyFont="1" applyFill="1" applyProtection="1">
      <protection locked="0" hidden="1"/>
    </xf>
    <xf numFmtId="166" fontId="23" fillId="3" borderId="0" xfId="1" applyNumberFormat="1" applyFont="1" applyFill="1" applyProtection="1">
      <protection locked="0" hidden="1"/>
    </xf>
    <xf numFmtId="0" fontId="7" fillId="3" borderId="0" xfId="0" applyFont="1" applyFill="1" applyAlignment="1" applyProtection="1">
      <alignment horizontal="center" vertical="center"/>
      <protection locked="0" hidden="1"/>
    </xf>
    <xf numFmtId="43" fontId="8" fillId="3" borderId="0" xfId="1" applyFont="1" applyFill="1" applyProtection="1">
      <protection locked="0" hidden="1"/>
    </xf>
    <xf numFmtId="43" fontId="23" fillId="3" borderId="0" xfId="1" applyFont="1" applyFill="1" applyProtection="1">
      <protection locked="0" hidden="1"/>
    </xf>
    <xf numFmtId="166" fontId="7" fillId="3" borderId="0" xfId="0" applyNumberFormat="1" applyFont="1" applyFill="1" applyProtection="1">
      <protection locked="0" hidden="1"/>
    </xf>
    <xf numFmtId="0" fontId="0" fillId="4" borderId="0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9" fillId="2" borderId="0" xfId="0" applyFont="1" applyFill="1" applyAlignment="1" applyProtection="1">
      <alignment horizontal="left" vertical="center" wrapText="1" indent="1"/>
      <protection hidden="1"/>
    </xf>
    <xf numFmtId="0" fontId="12" fillId="3" borderId="11" xfId="0" applyFont="1" applyFill="1" applyBorder="1" applyAlignment="1" applyProtection="1">
      <alignment horizontal="center" vertical="center"/>
      <protection locked="0" hidden="1"/>
    </xf>
    <xf numFmtId="0" fontId="12" fillId="3" borderId="4" xfId="0" applyFont="1" applyFill="1" applyBorder="1" applyAlignment="1" applyProtection="1">
      <alignment horizontal="center" vertical="center"/>
      <protection locked="0" hidden="1"/>
    </xf>
    <xf numFmtId="0" fontId="12" fillId="3" borderId="10" xfId="0" applyFont="1" applyFill="1" applyBorder="1" applyAlignment="1" applyProtection="1">
      <alignment horizontal="center" vertical="center"/>
      <protection locked="0" hidden="1"/>
    </xf>
    <xf numFmtId="0" fontId="5" fillId="8" borderId="0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Border="1" applyAlignment="1" applyProtection="1">
      <alignment horizontal="right" vertical="center" wrapText="1" indent="2"/>
      <protection hidden="1"/>
    </xf>
    <xf numFmtId="0" fontId="21" fillId="3" borderId="0" xfId="0" applyFont="1" applyFill="1" applyBorder="1" applyAlignment="1" applyProtection="1">
      <alignment horizontal="right" vertical="center"/>
      <protection hidden="1"/>
    </xf>
    <xf numFmtId="0" fontId="9" fillId="2" borderId="0" xfId="0" applyFont="1" applyFill="1" applyBorder="1" applyAlignment="1" applyProtection="1">
      <alignment horizontal="left" vertical="center" wrapText="1" indent="1"/>
      <protection hidden="1"/>
    </xf>
  </cellXfs>
  <cellStyles count="2">
    <cellStyle name="Čárka" xfId="1" builtinId="3"/>
    <cellStyle name="Normální" xfId="0" builtinId="0"/>
  </cellStyles>
  <dxfs count="4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protection locked="0" hidden="1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2" dropStyle="combo" dx="22" fmlaLink="$M$2" fmlaRange="$L$2:$L$3" noThreeD="1" sel="1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5991224</xdr:colOff>
      <xdr:row>0</xdr:row>
      <xdr:rowOff>3810000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0"/>
          <a:ext cx="5991224" cy="38100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1"/>
            <a:t>Vážený</a:t>
          </a:r>
          <a:r>
            <a:rPr lang="cs-CZ" sz="1100" b="1" baseline="0"/>
            <a:t> žadateli</a:t>
          </a:r>
          <a:r>
            <a:rPr lang="cs-CZ" sz="1100" baseline="0"/>
            <a:t>,</a:t>
          </a:r>
        </a:p>
        <a:p>
          <a:endParaRPr lang="cs-CZ" sz="1100" baseline="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aseline="0"/>
            <a:t>tento nástroj slouží pro </a:t>
          </a:r>
          <a:r>
            <a:rPr lang="cs-CZ" sz="1100" b="1" baseline="0"/>
            <a:t>ověření maximální výše podpory </a:t>
          </a:r>
          <a:r>
            <a:rPr lang="cs-CZ" sz="1100" baseline="0"/>
            <a:t>Vašeho projektu na </a:t>
          </a:r>
          <a:r>
            <a:rPr lang="cs-CZ" sz="1100" b="1" i="1" baseline="0"/>
            <a:t>rozvoj komunální FVE pro malé obce do 3 000 obyvatel</a:t>
          </a:r>
          <a:r>
            <a:rPr lang="cs-CZ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Oficiálně je výpočet podpory prováděn v systému AIS SFŽP ČR při podání žádosti do příslušné výzvy pro předkládání žádostí o podporu z programu RES+.</a:t>
          </a:r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Při vyplňování údajů prosím </a:t>
          </a:r>
          <a:r>
            <a:rPr lang="cs-CZ" sz="1100" baseline="0"/>
            <a:t>postupujte v následujícím pořadí:</a:t>
          </a:r>
        </a:p>
        <a:p>
          <a:endParaRPr lang="cs-CZ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 baseline="0"/>
            <a:t>1.  jako první vyplňte list s názvem "Předávací místa" </a:t>
          </a:r>
          <a:r>
            <a:rPr lang="cs-CZ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cs-CZ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tento list je povinný</a:t>
          </a:r>
          <a:r>
            <a:rPr lang="cs-CZ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cs-CZ" sz="400" b="1" baseline="0"/>
        </a:p>
        <a:p>
          <a:endParaRPr lang="cs-CZ" sz="400" b="1" baseline="0"/>
        </a:p>
        <a:p>
          <a:r>
            <a:rPr lang="cs-CZ" sz="1000" b="0" i="1" baseline="0"/>
            <a:t>vyplňte údaje pro instalovaný výkon střešních fotovoltaických panelů a kapacitu akumulace pro každé předávací místo.  </a:t>
          </a:r>
        </a:p>
        <a:p>
          <a:endParaRPr lang="cs-CZ" sz="1100" b="1" baseline="0"/>
        </a:p>
        <a:p>
          <a:r>
            <a:rPr lang="cs-CZ" sz="1100" b="1" baseline="0"/>
            <a:t>2.  pokračujte na list "Souhrn"</a:t>
          </a:r>
          <a:endParaRPr lang="cs-CZ" sz="1100" b="0" baseline="0"/>
        </a:p>
        <a:p>
          <a:endParaRPr lang="cs-CZ" sz="400" b="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10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vyberte velikost podniku a region a zadejte v příslušných polích další požadované údaje o celkových výdajích, včetně výdajů na projektovou přípravu a energetický management.</a:t>
          </a:r>
        </a:p>
        <a:p>
          <a:endParaRPr lang="cs-CZ" sz="1100" baseline="0"/>
        </a:p>
        <a:p>
          <a:endParaRPr lang="cs-CZ" sz="1100" baseline="0"/>
        </a:p>
        <a:p>
          <a:r>
            <a:rPr lang="cs-CZ" sz="1100" b="1" i="1" baseline="0">
              <a:solidFill>
                <a:srgbClr val="FF0000"/>
              </a:solidFill>
            </a:rPr>
            <a:t>Pro stanovení správné výše podpory dbejte prosím na dodržování výše uvedeného postupu </a:t>
          </a:r>
        </a:p>
        <a:p>
          <a:r>
            <a:rPr lang="cs-CZ" sz="1100" b="1" i="1" baseline="0">
              <a:solidFill>
                <a:srgbClr val="FF0000"/>
              </a:solidFill>
            </a:rPr>
            <a:t>a jednotlivé kroky nepřeskakujte!</a:t>
          </a:r>
        </a:p>
        <a:p>
          <a:endParaRPr lang="cs-CZ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případě potřeby více než 10 předávacích míst nás informujte na e-mailové adrese:  oldrich.muzik@sfzp.cz </a:t>
          </a:r>
          <a:endParaRPr lang="cs-CZ" i="1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</xdr:row>
          <xdr:rowOff>0</xdr:rowOff>
        </xdr:from>
        <xdr:to>
          <xdr:col>1</xdr:col>
          <xdr:colOff>1190625</xdr:colOff>
          <xdr:row>5</xdr:row>
          <xdr:rowOff>28575</xdr:rowOff>
        </xdr:to>
        <xdr:sp macro="" textlink="">
          <xdr:nvSpPr>
            <xdr:cNvPr id="4101" name="Drop Dow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ulka3" displayName="Tabulka3" ref="B2:H14" totalsRowShown="0" headerRowDxfId="3">
  <tableColumns count="7">
    <tableColumn id="1" xr3:uid="{00000000-0010-0000-0000-000001000000}" name="PŘEDÁVACÍ MÍSTO_x000a_(číslo/znak)" dataDxfId="2"/>
    <tableColumn id="7" xr3:uid="{0D9CD3C6-86E9-40CB-81A6-05A5157B79D9}" name="," dataDxfId="1"/>
    <tableColumn id="3" xr3:uid="{00000000-0010-0000-0000-000003000000}" name="STŘEŠNÍ INSTALACE FVE (kW)"/>
    <tableColumn id="6" xr3:uid="{E91AD655-4CE2-4865-ADD8-FB56AEC93405}" name="0"/>
    <tableColumn id="4" xr3:uid="{00000000-0010-0000-0000-000004000000}" name="KAPACITA AKUMULACE_x000a_(kWh)"/>
    <tableColumn id="2" xr3:uid="{8D4C16F2-C90F-4A73-B9D9-CF24A361AA72}" name="."/>
    <tableColumn id="5" xr3:uid="{00000000-0010-0000-0000-000005000000}" name="Upozornění a Informace" dataDxfId="0">
      <calculatedColumnFormula>IF(#REF!+Tabulka3[[#This Row],[STŘEŠNÍ INSTALACE FVE (kW)]]&gt;1000,"PŘEKROČEN LIMIT 1 MW VÝKONU FVE NA JEDNO PŘEDÁVACÍ MÍSTO","")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"/>
  <sheetViews>
    <sheetView showGridLines="0" showRowColHeaders="0" tabSelected="1" zoomScaleNormal="100" workbookViewId="0">
      <selection sqref="A1:A1048576"/>
    </sheetView>
  </sheetViews>
  <sheetFormatPr defaultColWidth="0" defaultRowHeight="15" zeroHeight="1" x14ac:dyDescent="0.25"/>
  <cols>
    <col min="1" max="1" width="89.85546875" customWidth="1"/>
    <col min="2" max="16384" width="9.140625" hidden="1"/>
  </cols>
  <sheetData>
    <row r="1" ht="300.75" customHeight="1" x14ac:dyDescent="0.25"/>
  </sheetData>
  <sheetProtection algorithmName="SHA-512" hashValue="a3jmItTkswly2RaPwy6i1ZMmbShPbonnDtGzsCWdOdpLgasxW7W2MR8vKKgC0D8arMe5erWea1ybQTYQ4+1xjA==" saltValue="hSGY1V0GzMDQYD1hrmuuoQ==" spinCount="100000" sheet="1" objects="1" scenarios="1"/>
  <pageMargins left="0.7" right="0.7" top="0.78740157499999996" bottom="0.78740157499999996" header="0.3" footer="0.3"/>
  <pageSetup paperSize="9" orientation="portrait" r:id="rId1"/>
  <headerFooter>
    <oddHeader>&amp;CPříloha - výpočet dotace pro komunální FVE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P17"/>
  <sheetViews>
    <sheetView showGridLines="0" showRowColHeaders="0" zoomScaleNormal="100" workbookViewId="0">
      <selection activeCell="B3" sqref="B3"/>
    </sheetView>
  </sheetViews>
  <sheetFormatPr defaultColWidth="0" defaultRowHeight="15" zeroHeight="1" x14ac:dyDescent="0.25"/>
  <cols>
    <col min="1" max="1" width="5.7109375" style="10" customWidth="1"/>
    <col min="2" max="2" width="18.5703125" style="38" customWidth="1"/>
    <col min="3" max="3" width="3.7109375" style="38" customWidth="1"/>
    <col min="4" max="4" width="22.7109375" style="10" customWidth="1"/>
    <col min="5" max="5" width="3.7109375" style="10" customWidth="1"/>
    <col min="6" max="6" width="22.7109375" style="10" customWidth="1"/>
    <col min="7" max="7" width="3.7109375" style="10" customWidth="1"/>
    <col min="8" max="8" width="60.85546875" style="10" customWidth="1"/>
    <col min="9" max="9" width="5.7109375" style="10" customWidth="1"/>
    <col min="10" max="10" width="13.85546875" style="10" hidden="1" customWidth="1"/>
    <col min="11" max="11" width="11.42578125" style="10" hidden="1" customWidth="1"/>
    <col min="12" max="12" width="14.85546875" style="10" hidden="1" customWidth="1"/>
    <col min="13" max="13" width="15.85546875" style="10" hidden="1" customWidth="1"/>
    <col min="14" max="14" width="14.5703125" style="10" hidden="1" customWidth="1"/>
    <col min="15" max="16" width="0" style="10" hidden="1" customWidth="1"/>
    <col min="17" max="16384" width="9.140625" style="10" hidden="1"/>
  </cols>
  <sheetData>
    <row r="1" spans="1:16" ht="20.25" customHeight="1" x14ac:dyDescent="0.25">
      <c r="A1" s="87" t="s">
        <v>19</v>
      </c>
      <c r="B1" s="87"/>
      <c r="C1" s="87"/>
      <c r="D1" s="87"/>
      <c r="E1" s="87"/>
      <c r="F1" s="87"/>
      <c r="G1" s="87"/>
      <c r="H1" s="87"/>
      <c r="I1" s="87"/>
      <c r="J1" s="3"/>
      <c r="K1" s="3"/>
      <c r="L1" s="3"/>
      <c r="M1" s="37"/>
    </row>
    <row r="2" spans="1:16" s="30" customFormat="1" ht="56.25" customHeight="1" thickBot="1" x14ac:dyDescent="0.3">
      <c r="A2" s="83"/>
      <c r="B2" s="6" t="s">
        <v>20</v>
      </c>
      <c r="C2" s="7" t="s">
        <v>24</v>
      </c>
      <c r="D2" s="6" t="s">
        <v>22</v>
      </c>
      <c r="E2" s="7" t="s">
        <v>25</v>
      </c>
      <c r="F2" s="4" t="s">
        <v>21</v>
      </c>
      <c r="G2" s="7" t="s">
        <v>23</v>
      </c>
      <c r="H2" s="17" t="s">
        <v>26</v>
      </c>
      <c r="I2" s="85"/>
      <c r="J2" s="1" t="s">
        <v>4</v>
      </c>
      <c r="K2" s="1" t="s">
        <v>5</v>
      </c>
      <c r="L2" s="29" t="s">
        <v>10</v>
      </c>
      <c r="M2" s="29" t="s">
        <v>11</v>
      </c>
      <c r="N2" s="29" t="s">
        <v>7</v>
      </c>
      <c r="O2" s="29"/>
      <c r="P2" s="29"/>
    </row>
    <row r="3" spans="1:16" ht="15.75" thickBot="1" x14ac:dyDescent="0.3">
      <c r="A3" s="83"/>
      <c r="B3" s="11"/>
      <c r="C3" s="8"/>
      <c r="D3" s="28"/>
      <c r="E3" s="18"/>
      <c r="F3" s="25"/>
      <c r="G3" s="19"/>
      <c r="H3" s="5" t="str">
        <f>IF(Tabulka3[[#This Row],[STŘEŠNÍ INSTALACE FVE (kW)]]&gt;1000,"překročen limit 1 MW výkonu FVE na jedno předávací místo",IF(AND(Tabulka3[[#This Row],[STŘEŠNÍ INSTALACE FVE (kW)]]*0.2&gt;Tabulka3[[#This Row],[KAPACITA AKUMULACE
(kWh)]],Tabulka3[[#This Row],[KAPACITA AKUMULACE
(kWh)]]&gt;0),"akumulace pod limit 20% výkonu FVE",IF(Tabulka3[[#This Row],[STŘEŠNÍ INSTALACE FVE (kW)]]&lt;Tabulka3[[#This Row],[KAPACITA AKUMULACE
(kWh)]],"akumulace nad 100% výkonu FVE je nezpůsobilá","")))</f>
        <v/>
      </c>
      <c r="I3" s="85"/>
      <c r="J3" s="2" t="e">
        <f>IF(OR(#REF!=0,(#REF!+Tabulka3[[#This Row],[STŘEŠNÍ INSTALACE FVE (kW)]])&gt;1000),0,#REF!*(-814*LN(#REF!)+25417))*Souhrn!$L$11/100</f>
        <v>#REF!</v>
      </c>
      <c r="K3" s="2" t="e">
        <f>IF(OR(Tabulka3[[#This Row],[STŘEŠNÍ INSTALACE FVE (kW)]]=0,(#REF!+Tabulka3[[#This Row],[STŘEŠNÍ INSTALACE FVE (kW)]])&gt;1000),0,Tabulka3[[#This Row],[STŘEŠNÍ INSTALACE FVE (kW)]]*(-1092*LN(Tabulka3[[#This Row],[STŘEŠNÍ INSTALACE FVE (kW)]])+28657))*Souhrn!$L$11/100</f>
        <v>#REF!</v>
      </c>
      <c r="L3" s="31">
        <f>IF(Tabulka3[[#This Row],[STŘEŠNÍ INSTALACE FVE (kW)]]=0,0,IF(AND(Tabulka3[[#This Row],[STŘEŠNÍ INSTALACE FVE (kW)]]&gt;0,(Tabulka3[[#This Row],[STŘEŠNÍ INSTALACE FVE (kW)]])&lt;=1000),Tabulka3[[#This Row],[STŘEŠNÍ INSTALACE FVE (kW)]]*(-1092*LN(Tabulka3[[#This Row],[STŘEŠNÍ INSTALACE FVE (kW)]])+28657),IF(Tabulka3[[#This Row],[STŘEŠNÍ INSTALACE FVE (kW)]]&gt;1000,1000*(-1092*LN(1000)+28657))))</f>
        <v>0</v>
      </c>
      <c r="M3" s="31">
        <f>IF(OR(Tabulka3[[#This Row],[STŘEŠNÍ INSTALACE FVE (kW)]]=0,Tabulka3[[#This Row],[KAPACITA AKUMULACE
(kWh)]]&lt;0.2*Tabulka3[[#This Row],[STŘEŠNÍ INSTALACE FVE (kW)]]),0,IF(AND(Tabulka3[[#This Row],[KAPACITA AKUMULACE
(kWh)]]&gt;=0.2*Tabulka3[[#This Row],[STŘEŠNÍ INSTALACE FVE (kW)]],Tabulka3[[#This Row],[KAPACITA AKUMULACE
(kWh)]]&lt;=Tabulka3[[#This Row],[STŘEŠNÍ INSTALACE FVE (kW)]]),Tabulka3[[#This Row],[KAPACITA AKUMULACE
(kWh)]]*(-629.7*LN(Tabulka3[[#This Row],[KAPACITA AKUMULACE
(kWh)]])+25100),IF(Tabulka3[[#This Row],[KAPACITA AKUMULACE
(kWh)]]&gt;Tabulka3[[#This Row],[STŘEŠNÍ INSTALACE FVE (kW)]],Tabulka3[[#This Row],[STŘEŠNÍ INSTALACE FVE (kW)]]*(-629.7*LN(Tabulka3[[#This Row],[STŘEŠNÍ INSTALACE FVE (kW)]])+25100))))</f>
        <v>0</v>
      </c>
      <c r="N3" s="32" t="e">
        <f t="shared" ref="N3:N14" si="0">L3-K3-J3</f>
        <v>#REF!</v>
      </c>
      <c r="O3" s="33"/>
      <c r="P3" s="33"/>
    </row>
    <row r="4" spans="1:16" ht="16.5" thickTop="1" thickBot="1" x14ac:dyDescent="0.3">
      <c r="A4" s="83"/>
      <c r="B4" s="12"/>
      <c r="C4" s="8"/>
      <c r="D4" s="14"/>
      <c r="E4" s="18"/>
      <c r="F4" s="26"/>
      <c r="G4" s="19"/>
      <c r="H4" s="5" t="str">
        <f>IF(Tabulka3[[#This Row],[STŘEŠNÍ INSTALACE FVE (kW)]]&gt;1000,"překročen limit 1 MW výkonu FVE na jedno předávací místo",IF(AND(Tabulka3[[#This Row],[STŘEŠNÍ INSTALACE FVE (kW)]]*0.2&gt;Tabulka3[[#This Row],[KAPACITA AKUMULACE
(kWh)]],Tabulka3[[#This Row],[KAPACITA AKUMULACE
(kWh)]]&gt;0),"akumulace pod limit 20% výkonu FVE",IF(Tabulka3[[#This Row],[STŘEŠNÍ INSTALACE FVE (kW)]]&lt;Tabulka3[[#This Row],[KAPACITA AKUMULACE
(kWh)]],"akumulace nad 100% výkonu FVE je nezpůsobilá","")))</f>
        <v/>
      </c>
      <c r="I4" s="85"/>
      <c r="J4" s="2" t="e">
        <f>IF(OR(#REF!=0,(#REF!+Tabulka3[[#This Row],[STŘEŠNÍ INSTALACE FVE (kW)]])&gt;1000),0,#REF!*(-814*LN(#REF!)+25417))*Souhrn!$L$11/100</f>
        <v>#REF!</v>
      </c>
      <c r="K4" s="2" t="e">
        <f>IF(OR(Tabulka3[[#This Row],[STŘEŠNÍ INSTALACE FVE (kW)]]=0,(#REF!+Tabulka3[[#This Row],[STŘEŠNÍ INSTALACE FVE (kW)]])&gt;1000),0,Tabulka3[[#This Row],[STŘEŠNÍ INSTALACE FVE (kW)]]*(-1092*LN(Tabulka3[[#This Row],[STŘEŠNÍ INSTALACE FVE (kW)]])+28657))*Souhrn!$L$11/100</f>
        <v>#REF!</v>
      </c>
      <c r="L4" s="31">
        <f>IF(Tabulka3[[#This Row],[STŘEŠNÍ INSTALACE FVE (kW)]]=0,0,IF(AND(Tabulka3[[#This Row],[STŘEŠNÍ INSTALACE FVE (kW)]]&gt;0,(Tabulka3[[#This Row],[STŘEŠNÍ INSTALACE FVE (kW)]])&lt;=1000),Tabulka3[[#This Row],[STŘEŠNÍ INSTALACE FVE (kW)]]*(-1092*LN(Tabulka3[[#This Row],[STŘEŠNÍ INSTALACE FVE (kW)]])+28657),IF(Tabulka3[[#This Row],[STŘEŠNÍ INSTALACE FVE (kW)]]&gt;1000,1000*(-1092*LN(1000)+28657))))</f>
        <v>0</v>
      </c>
      <c r="M4" s="31">
        <f>IF(OR(Tabulka3[[#This Row],[STŘEŠNÍ INSTALACE FVE (kW)]]=0,Tabulka3[[#This Row],[KAPACITA AKUMULACE
(kWh)]]&lt;0.2*Tabulka3[[#This Row],[STŘEŠNÍ INSTALACE FVE (kW)]]),0,IF(AND(Tabulka3[[#This Row],[KAPACITA AKUMULACE
(kWh)]]&gt;=0.2*Tabulka3[[#This Row],[STŘEŠNÍ INSTALACE FVE (kW)]],Tabulka3[[#This Row],[KAPACITA AKUMULACE
(kWh)]]&lt;=Tabulka3[[#This Row],[STŘEŠNÍ INSTALACE FVE (kW)]]),Tabulka3[[#This Row],[KAPACITA AKUMULACE
(kWh)]]*(-629.7*LN(Tabulka3[[#This Row],[KAPACITA AKUMULACE
(kWh)]])+25100),IF(Tabulka3[[#This Row],[KAPACITA AKUMULACE
(kWh)]]&gt;Tabulka3[[#This Row],[STŘEŠNÍ INSTALACE FVE (kW)]],Tabulka3[[#This Row],[STŘEŠNÍ INSTALACE FVE (kW)]]*(-629.7*LN(Tabulka3[[#This Row],[STŘEŠNÍ INSTALACE FVE (kW)]])+25100))))</f>
        <v>0</v>
      </c>
      <c r="N4" s="32" t="e">
        <f t="shared" si="0"/>
        <v>#REF!</v>
      </c>
      <c r="O4" s="33"/>
      <c r="P4" s="33"/>
    </row>
    <row r="5" spans="1:16" ht="16.5" thickTop="1" thickBot="1" x14ac:dyDescent="0.3">
      <c r="A5" s="83"/>
      <c r="B5" s="12"/>
      <c r="C5" s="8"/>
      <c r="D5" s="14"/>
      <c r="E5" s="18"/>
      <c r="F5" s="26"/>
      <c r="G5" s="19"/>
      <c r="H5" s="5" t="str">
        <f>IF(Tabulka3[[#This Row],[STŘEŠNÍ INSTALACE FVE (kW)]]&gt;1000,"překročen limit 1 MW výkonu FVE na jedno předávací místo",IF(AND(Tabulka3[[#This Row],[STŘEŠNÍ INSTALACE FVE (kW)]]*0.2&gt;Tabulka3[[#This Row],[KAPACITA AKUMULACE
(kWh)]],Tabulka3[[#This Row],[KAPACITA AKUMULACE
(kWh)]]&gt;0),"akumulace pod limit 20% výkonu FVE",IF(Tabulka3[[#This Row],[STŘEŠNÍ INSTALACE FVE (kW)]]&lt;Tabulka3[[#This Row],[KAPACITA AKUMULACE
(kWh)]],"akumulace nad 100% výkonu FVE je nezpůsobilá","")))</f>
        <v/>
      </c>
      <c r="I5" s="85"/>
      <c r="J5" s="2" t="e">
        <f>IF(OR(#REF!=0,(#REF!+Tabulka3[[#This Row],[STŘEŠNÍ INSTALACE FVE (kW)]])&gt;1000),0,#REF!*(-814*LN(#REF!)+25417))*Souhrn!$L$11/100</f>
        <v>#REF!</v>
      </c>
      <c r="K5" s="2" t="e">
        <f>IF(OR(Tabulka3[[#This Row],[STŘEŠNÍ INSTALACE FVE (kW)]]=0,(#REF!+Tabulka3[[#This Row],[STŘEŠNÍ INSTALACE FVE (kW)]])&gt;1000),0,Tabulka3[[#This Row],[STŘEŠNÍ INSTALACE FVE (kW)]]*(-1092*LN(Tabulka3[[#This Row],[STŘEŠNÍ INSTALACE FVE (kW)]])+28657))*Souhrn!$L$11/100</f>
        <v>#REF!</v>
      </c>
      <c r="L5" s="31">
        <f>IF(Tabulka3[[#This Row],[STŘEŠNÍ INSTALACE FVE (kW)]]=0,0,IF(AND(Tabulka3[[#This Row],[STŘEŠNÍ INSTALACE FVE (kW)]]&gt;0,(Tabulka3[[#This Row],[STŘEŠNÍ INSTALACE FVE (kW)]])&lt;=1000),Tabulka3[[#This Row],[STŘEŠNÍ INSTALACE FVE (kW)]]*(-1092*LN(Tabulka3[[#This Row],[STŘEŠNÍ INSTALACE FVE (kW)]])+28657),IF(Tabulka3[[#This Row],[STŘEŠNÍ INSTALACE FVE (kW)]]&gt;1000,1000*(-1092*LN(1000)+28657))))</f>
        <v>0</v>
      </c>
      <c r="M5" s="31">
        <f>IF(OR(Tabulka3[[#This Row],[STŘEŠNÍ INSTALACE FVE (kW)]]=0,Tabulka3[[#This Row],[KAPACITA AKUMULACE
(kWh)]]&lt;0.2*Tabulka3[[#This Row],[STŘEŠNÍ INSTALACE FVE (kW)]]),0,IF(AND(Tabulka3[[#This Row],[KAPACITA AKUMULACE
(kWh)]]&gt;=0.2*Tabulka3[[#This Row],[STŘEŠNÍ INSTALACE FVE (kW)]],Tabulka3[[#This Row],[KAPACITA AKUMULACE
(kWh)]]&lt;=Tabulka3[[#This Row],[STŘEŠNÍ INSTALACE FVE (kW)]]),Tabulka3[[#This Row],[KAPACITA AKUMULACE
(kWh)]]*(-629.7*LN(Tabulka3[[#This Row],[KAPACITA AKUMULACE
(kWh)]])+25100),IF(Tabulka3[[#This Row],[KAPACITA AKUMULACE
(kWh)]]&gt;Tabulka3[[#This Row],[STŘEŠNÍ INSTALACE FVE (kW)]],Tabulka3[[#This Row],[STŘEŠNÍ INSTALACE FVE (kW)]]*(-629.7*LN(Tabulka3[[#This Row],[STŘEŠNÍ INSTALACE FVE (kW)]])+25100))))</f>
        <v>0</v>
      </c>
      <c r="N5" s="32" t="e">
        <f t="shared" si="0"/>
        <v>#REF!</v>
      </c>
      <c r="O5" s="33"/>
      <c r="P5" s="33"/>
    </row>
    <row r="6" spans="1:16" ht="16.5" thickTop="1" thickBot="1" x14ac:dyDescent="0.3">
      <c r="A6" s="83"/>
      <c r="B6" s="12"/>
      <c r="C6" s="8"/>
      <c r="D6" s="14"/>
      <c r="E6" s="18"/>
      <c r="F6" s="26"/>
      <c r="G6" s="19"/>
      <c r="H6" s="5" t="str">
        <f>IF(Tabulka3[[#This Row],[STŘEŠNÍ INSTALACE FVE (kW)]]&gt;1000,"překročen limit 1 MW výkonu FVE na jedno předávací místo",IF(AND(Tabulka3[[#This Row],[STŘEŠNÍ INSTALACE FVE (kW)]]*0.2&gt;Tabulka3[[#This Row],[KAPACITA AKUMULACE
(kWh)]],Tabulka3[[#This Row],[KAPACITA AKUMULACE
(kWh)]]&gt;0),"akumulace pod limit 20% výkonu FVE",IF(Tabulka3[[#This Row],[STŘEŠNÍ INSTALACE FVE (kW)]]&lt;Tabulka3[[#This Row],[KAPACITA AKUMULACE
(kWh)]],"akumulace nad 100% výkonu FVE je nezpůsobilá","")))</f>
        <v/>
      </c>
      <c r="I6" s="85"/>
      <c r="J6" s="2" t="e">
        <f>IF(OR(#REF!=0,(#REF!+Tabulka3[[#This Row],[STŘEŠNÍ INSTALACE FVE (kW)]])&gt;1000),0,#REF!*(-814*LN(#REF!)+25417))*Souhrn!$L$11/100</f>
        <v>#REF!</v>
      </c>
      <c r="K6" s="2" t="e">
        <f>IF(OR(Tabulka3[[#This Row],[STŘEŠNÍ INSTALACE FVE (kW)]]=0,(#REF!+Tabulka3[[#This Row],[STŘEŠNÍ INSTALACE FVE (kW)]])&gt;1000),0,Tabulka3[[#This Row],[STŘEŠNÍ INSTALACE FVE (kW)]]*(-1092*LN(Tabulka3[[#This Row],[STŘEŠNÍ INSTALACE FVE (kW)]])+28657))*Souhrn!$L$11/100</f>
        <v>#REF!</v>
      </c>
      <c r="L6" s="31">
        <f>IF(Tabulka3[[#This Row],[STŘEŠNÍ INSTALACE FVE (kW)]]=0,0,IF(AND(Tabulka3[[#This Row],[STŘEŠNÍ INSTALACE FVE (kW)]]&gt;0,(Tabulka3[[#This Row],[STŘEŠNÍ INSTALACE FVE (kW)]])&lt;=1000),Tabulka3[[#This Row],[STŘEŠNÍ INSTALACE FVE (kW)]]*(-1092*LN(Tabulka3[[#This Row],[STŘEŠNÍ INSTALACE FVE (kW)]])+28657),IF(Tabulka3[[#This Row],[STŘEŠNÍ INSTALACE FVE (kW)]]&gt;1000,1000*(-1092*LN(1000)+28657))))</f>
        <v>0</v>
      </c>
      <c r="M6" s="31">
        <f>IF(OR(Tabulka3[[#This Row],[STŘEŠNÍ INSTALACE FVE (kW)]]=0,Tabulka3[[#This Row],[KAPACITA AKUMULACE
(kWh)]]&lt;0.2*Tabulka3[[#This Row],[STŘEŠNÍ INSTALACE FVE (kW)]]),0,IF(AND(Tabulka3[[#This Row],[KAPACITA AKUMULACE
(kWh)]]&gt;=0.2*Tabulka3[[#This Row],[STŘEŠNÍ INSTALACE FVE (kW)]],Tabulka3[[#This Row],[KAPACITA AKUMULACE
(kWh)]]&lt;=Tabulka3[[#This Row],[STŘEŠNÍ INSTALACE FVE (kW)]]),Tabulka3[[#This Row],[KAPACITA AKUMULACE
(kWh)]]*(-629.7*LN(Tabulka3[[#This Row],[KAPACITA AKUMULACE
(kWh)]])+25100),IF(Tabulka3[[#This Row],[KAPACITA AKUMULACE
(kWh)]]&gt;Tabulka3[[#This Row],[STŘEŠNÍ INSTALACE FVE (kW)]],Tabulka3[[#This Row],[STŘEŠNÍ INSTALACE FVE (kW)]]*(-629.7*LN(Tabulka3[[#This Row],[STŘEŠNÍ INSTALACE FVE (kW)]])+25100))))</f>
        <v>0</v>
      </c>
      <c r="N6" s="32" t="e">
        <f t="shared" si="0"/>
        <v>#REF!</v>
      </c>
      <c r="O6" s="33"/>
      <c r="P6" s="33"/>
    </row>
    <row r="7" spans="1:16" ht="16.5" thickTop="1" thickBot="1" x14ac:dyDescent="0.3">
      <c r="A7" s="83"/>
      <c r="B7" s="12"/>
      <c r="C7" s="8"/>
      <c r="D7" s="14"/>
      <c r="E7" s="18"/>
      <c r="F7" s="26"/>
      <c r="G7" s="19"/>
      <c r="H7" s="5" t="str">
        <f>IF(Tabulka3[[#This Row],[STŘEŠNÍ INSTALACE FVE (kW)]]&gt;1000,"překročen limit 1 MW výkonu FVE na jedno předávací místo",IF(AND(Tabulka3[[#This Row],[STŘEŠNÍ INSTALACE FVE (kW)]]*0.2&gt;Tabulka3[[#This Row],[KAPACITA AKUMULACE
(kWh)]],Tabulka3[[#This Row],[KAPACITA AKUMULACE
(kWh)]]&gt;0),"akumulace pod limit 20% výkonu FVE",IF(Tabulka3[[#This Row],[STŘEŠNÍ INSTALACE FVE (kW)]]&lt;Tabulka3[[#This Row],[KAPACITA AKUMULACE
(kWh)]],"akumulace nad 100% výkonu FVE je nezpůsobilá","")))</f>
        <v/>
      </c>
      <c r="I7" s="85"/>
      <c r="J7" s="2" t="e">
        <f>IF(OR(#REF!=0,(#REF!+Tabulka3[[#This Row],[STŘEŠNÍ INSTALACE FVE (kW)]])&gt;1000),0,#REF!*(-814*LN(#REF!)+25417))*Souhrn!$L$11/100</f>
        <v>#REF!</v>
      </c>
      <c r="K7" s="2" t="e">
        <f>IF(OR(Tabulka3[[#This Row],[STŘEŠNÍ INSTALACE FVE (kW)]]=0,(#REF!+Tabulka3[[#This Row],[STŘEŠNÍ INSTALACE FVE (kW)]])&gt;1000),0,Tabulka3[[#This Row],[STŘEŠNÍ INSTALACE FVE (kW)]]*(-1092*LN(Tabulka3[[#This Row],[STŘEŠNÍ INSTALACE FVE (kW)]])+28657))*Souhrn!$L$11/100</f>
        <v>#REF!</v>
      </c>
      <c r="L7" s="31">
        <f>IF(Tabulka3[[#This Row],[STŘEŠNÍ INSTALACE FVE (kW)]]=0,0,IF(AND(Tabulka3[[#This Row],[STŘEŠNÍ INSTALACE FVE (kW)]]&gt;0,(Tabulka3[[#This Row],[STŘEŠNÍ INSTALACE FVE (kW)]])&lt;=1000),Tabulka3[[#This Row],[STŘEŠNÍ INSTALACE FVE (kW)]]*(-1092*LN(Tabulka3[[#This Row],[STŘEŠNÍ INSTALACE FVE (kW)]])+28657),IF(Tabulka3[[#This Row],[STŘEŠNÍ INSTALACE FVE (kW)]]&gt;1000,1000*(-1092*LN(1000)+28657))))</f>
        <v>0</v>
      </c>
      <c r="M7" s="31">
        <f>IF(OR(Tabulka3[[#This Row],[STŘEŠNÍ INSTALACE FVE (kW)]]=0,Tabulka3[[#This Row],[KAPACITA AKUMULACE
(kWh)]]&lt;0.2*Tabulka3[[#This Row],[STŘEŠNÍ INSTALACE FVE (kW)]]),0,IF(AND(Tabulka3[[#This Row],[KAPACITA AKUMULACE
(kWh)]]&gt;=0.2*Tabulka3[[#This Row],[STŘEŠNÍ INSTALACE FVE (kW)]],Tabulka3[[#This Row],[KAPACITA AKUMULACE
(kWh)]]&lt;=Tabulka3[[#This Row],[STŘEŠNÍ INSTALACE FVE (kW)]]),Tabulka3[[#This Row],[KAPACITA AKUMULACE
(kWh)]]*(-629.7*LN(Tabulka3[[#This Row],[KAPACITA AKUMULACE
(kWh)]])+25100),IF(Tabulka3[[#This Row],[KAPACITA AKUMULACE
(kWh)]]&gt;Tabulka3[[#This Row],[STŘEŠNÍ INSTALACE FVE (kW)]],Tabulka3[[#This Row],[STŘEŠNÍ INSTALACE FVE (kW)]]*(-629.7*LN(Tabulka3[[#This Row],[STŘEŠNÍ INSTALACE FVE (kW)]])+25100))))</f>
        <v>0</v>
      </c>
      <c r="N7" s="32" t="e">
        <f t="shared" si="0"/>
        <v>#REF!</v>
      </c>
      <c r="O7" s="33"/>
      <c r="P7" s="33"/>
    </row>
    <row r="8" spans="1:16" ht="16.5" thickTop="1" thickBot="1" x14ac:dyDescent="0.3">
      <c r="A8" s="83"/>
      <c r="B8" s="12"/>
      <c r="C8" s="8"/>
      <c r="D8" s="14"/>
      <c r="E8" s="18"/>
      <c r="F8" s="26"/>
      <c r="G8" s="19"/>
      <c r="H8" s="5" t="str">
        <f>IF(Tabulka3[[#This Row],[STŘEŠNÍ INSTALACE FVE (kW)]]&gt;1000,"překročen limit 1 MW výkonu FVE na jedno předávací místo",IF(AND(Tabulka3[[#This Row],[STŘEŠNÍ INSTALACE FVE (kW)]]*0.2&gt;Tabulka3[[#This Row],[KAPACITA AKUMULACE
(kWh)]],Tabulka3[[#This Row],[KAPACITA AKUMULACE
(kWh)]]&gt;0),"akumulace pod limit 20% výkonu FVE",IF(Tabulka3[[#This Row],[STŘEŠNÍ INSTALACE FVE (kW)]]&lt;Tabulka3[[#This Row],[KAPACITA AKUMULACE
(kWh)]],"akumulace nad 100% výkonu FVE je nezpůsobilá","")))</f>
        <v/>
      </c>
      <c r="I8" s="85"/>
      <c r="J8" s="2" t="e">
        <f>IF(OR(#REF!=0,(#REF!+Tabulka3[[#This Row],[STŘEŠNÍ INSTALACE FVE (kW)]])&gt;1000),0,#REF!*(-814*LN(#REF!)+25417))*Souhrn!$L$11/100</f>
        <v>#REF!</v>
      </c>
      <c r="K8" s="2" t="e">
        <f>IF(OR(Tabulka3[[#This Row],[STŘEŠNÍ INSTALACE FVE (kW)]]=0,(#REF!+Tabulka3[[#This Row],[STŘEŠNÍ INSTALACE FVE (kW)]])&gt;1000),0,Tabulka3[[#This Row],[STŘEŠNÍ INSTALACE FVE (kW)]]*(-1092*LN(Tabulka3[[#This Row],[STŘEŠNÍ INSTALACE FVE (kW)]])+28657))*Souhrn!$L$11/100</f>
        <v>#REF!</v>
      </c>
      <c r="L8" s="31">
        <f>IF(Tabulka3[[#This Row],[STŘEŠNÍ INSTALACE FVE (kW)]]=0,0,IF(AND(Tabulka3[[#This Row],[STŘEŠNÍ INSTALACE FVE (kW)]]&gt;0,(Tabulka3[[#This Row],[STŘEŠNÍ INSTALACE FVE (kW)]])&lt;=1000),Tabulka3[[#This Row],[STŘEŠNÍ INSTALACE FVE (kW)]]*(-1092*LN(Tabulka3[[#This Row],[STŘEŠNÍ INSTALACE FVE (kW)]])+28657),IF(Tabulka3[[#This Row],[STŘEŠNÍ INSTALACE FVE (kW)]]&gt;1000,1000*(-1092*LN(1000)+28657))))</f>
        <v>0</v>
      </c>
      <c r="M8" s="31">
        <f>IF(OR(Tabulka3[[#This Row],[STŘEŠNÍ INSTALACE FVE (kW)]]=0,Tabulka3[[#This Row],[KAPACITA AKUMULACE
(kWh)]]&lt;0.2*Tabulka3[[#This Row],[STŘEŠNÍ INSTALACE FVE (kW)]]),0,IF(AND(Tabulka3[[#This Row],[KAPACITA AKUMULACE
(kWh)]]&gt;=0.2*Tabulka3[[#This Row],[STŘEŠNÍ INSTALACE FVE (kW)]],Tabulka3[[#This Row],[KAPACITA AKUMULACE
(kWh)]]&lt;=Tabulka3[[#This Row],[STŘEŠNÍ INSTALACE FVE (kW)]]),Tabulka3[[#This Row],[KAPACITA AKUMULACE
(kWh)]]*(-629.7*LN(Tabulka3[[#This Row],[KAPACITA AKUMULACE
(kWh)]])+25100),IF(Tabulka3[[#This Row],[KAPACITA AKUMULACE
(kWh)]]&gt;Tabulka3[[#This Row],[STŘEŠNÍ INSTALACE FVE (kW)]],Tabulka3[[#This Row],[STŘEŠNÍ INSTALACE FVE (kW)]]*(-629.7*LN(Tabulka3[[#This Row],[STŘEŠNÍ INSTALACE FVE (kW)]])+25100))))</f>
        <v>0</v>
      </c>
      <c r="N8" s="32" t="e">
        <f t="shared" si="0"/>
        <v>#REF!</v>
      </c>
      <c r="O8" s="33"/>
      <c r="P8" s="33"/>
    </row>
    <row r="9" spans="1:16" ht="16.5" thickTop="1" thickBot="1" x14ac:dyDescent="0.3">
      <c r="A9" s="83"/>
      <c r="B9" s="11"/>
      <c r="C9" s="8"/>
      <c r="D9" s="14"/>
      <c r="E9" s="18"/>
      <c r="F9" s="26"/>
      <c r="G9" s="19"/>
      <c r="H9" s="5" t="str">
        <f>IF(Tabulka3[[#This Row],[STŘEŠNÍ INSTALACE FVE (kW)]]&gt;1000,"překročen limit 1 MW výkonu FVE na jedno předávací místo",IF(AND(Tabulka3[[#This Row],[STŘEŠNÍ INSTALACE FVE (kW)]]*0.2&gt;Tabulka3[[#This Row],[KAPACITA AKUMULACE
(kWh)]],Tabulka3[[#This Row],[KAPACITA AKUMULACE
(kWh)]]&gt;0),"akumulace pod limit 20% výkonu FVE",IF(Tabulka3[[#This Row],[STŘEŠNÍ INSTALACE FVE (kW)]]&lt;Tabulka3[[#This Row],[KAPACITA AKUMULACE
(kWh)]],"akumulace nad 100% výkonu FVE je nezpůsobilá","")))</f>
        <v/>
      </c>
      <c r="I9" s="85"/>
      <c r="J9" s="2" t="e">
        <f>IF(OR(#REF!=0,(#REF!+Tabulka3[[#This Row],[STŘEŠNÍ INSTALACE FVE (kW)]])&gt;1000),0,#REF!*(-814*LN(#REF!)+25417))*Souhrn!$L$11/100</f>
        <v>#REF!</v>
      </c>
      <c r="K9" s="2" t="e">
        <f>IF(OR(Tabulka3[[#This Row],[STŘEŠNÍ INSTALACE FVE (kW)]]=0,(#REF!+Tabulka3[[#This Row],[STŘEŠNÍ INSTALACE FVE (kW)]])&gt;1000),0,Tabulka3[[#This Row],[STŘEŠNÍ INSTALACE FVE (kW)]]*(-1092*LN(Tabulka3[[#This Row],[STŘEŠNÍ INSTALACE FVE (kW)]])+28657))*Souhrn!$L$11/100</f>
        <v>#REF!</v>
      </c>
      <c r="L9" s="31">
        <f>IF(Tabulka3[[#This Row],[STŘEŠNÍ INSTALACE FVE (kW)]]=0,0,IF(AND(Tabulka3[[#This Row],[STŘEŠNÍ INSTALACE FVE (kW)]]&gt;0,(Tabulka3[[#This Row],[STŘEŠNÍ INSTALACE FVE (kW)]])&lt;=1000),Tabulka3[[#This Row],[STŘEŠNÍ INSTALACE FVE (kW)]]*(-1092*LN(Tabulka3[[#This Row],[STŘEŠNÍ INSTALACE FVE (kW)]])+28657),IF(Tabulka3[[#This Row],[STŘEŠNÍ INSTALACE FVE (kW)]]&gt;1000,1000*(-1092*LN(1000)+28657))))</f>
        <v>0</v>
      </c>
      <c r="M9" s="31">
        <f>IF(OR(Tabulka3[[#This Row],[STŘEŠNÍ INSTALACE FVE (kW)]]=0,Tabulka3[[#This Row],[KAPACITA AKUMULACE
(kWh)]]&lt;0.2*Tabulka3[[#This Row],[STŘEŠNÍ INSTALACE FVE (kW)]]),0,IF(AND(Tabulka3[[#This Row],[KAPACITA AKUMULACE
(kWh)]]&gt;=0.2*Tabulka3[[#This Row],[STŘEŠNÍ INSTALACE FVE (kW)]],Tabulka3[[#This Row],[KAPACITA AKUMULACE
(kWh)]]&lt;=Tabulka3[[#This Row],[STŘEŠNÍ INSTALACE FVE (kW)]]),Tabulka3[[#This Row],[KAPACITA AKUMULACE
(kWh)]]*(-629.7*LN(Tabulka3[[#This Row],[KAPACITA AKUMULACE
(kWh)]])+25100),IF(Tabulka3[[#This Row],[KAPACITA AKUMULACE
(kWh)]]&gt;Tabulka3[[#This Row],[STŘEŠNÍ INSTALACE FVE (kW)]],Tabulka3[[#This Row],[STŘEŠNÍ INSTALACE FVE (kW)]]*(-629.7*LN(Tabulka3[[#This Row],[STŘEŠNÍ INSTALACE FVE (kW)]])+25100))))</f>
        <v>0</v>
      </c>
      <c r="N9" s="32" t="e">
        <f t="shared" si="0"/>
        <v>#REF!</v>
      </c>
      <c r="O9" s="33"/>
      <c r="P9" s="33"/>
    </row>
    <row r="10" spans="1:16" ht="16.5" thickTop="1" thickBot="1" x14ac:dyDescent="0.3">
      <c r="A10" s="83"/>
      <c r="B10" s="12"/>
      <c r="C10" s="8"/>
      <c r="D10" s="14"/>
      <c r="E10" s="18"/>
      <c r="F10" s="25"/>
      <c r="G10" s="19"/>
      <c r="H10" s="5" t="str">
        <f>IF(Tabulka3[[#This Row],[STŘEŠNÍ INSTALACE FVE (kW)]]&gt;1000,"překročen limit 1 MW výkonu FVE na jedno předávací místo",IF(AND(Tabulka3[[#This Row],[STŘEŠNÍ INSTALACE FVE (kW)]]*0.2&gt;Tabulka3[[#This Row],[KAPACITA AKUMULACE
(kWh)]],Tabulka3[[#This Row],[KAPACITA AKUMULACE
(kWh)]]&gt;0),"akumulace pod limit 20% výkonu FVE",IF(Tabulka3[[#This Row],[STŘEŠNÍ INSTALACE FVE (kW)]]&lt;Tabulka3[[#This Row],[KAPACITA AKUMULACE
(kWh)]],"akumulace nad 100% výkonu FVE je nezpůsobilá","")))</f>
        <v/>
      </c>
      <c r="I10" s="85"/>
      <c r="J10" s="2" t="e">
        <f>IF(OR(#REF!=0,(#REF!+Tabulka3[[#This Row],[STŘEŠNÍ INSTALACE FVE (kW)]])&gt;1000),0,#REF!*(-814*LN(#REF!)+25417))*Souhrn!$L$11/100</f>
        <v>#REF!</v>
      </c>
      <c r="K10" s="2" t="e">
        <f>IF(OR(Tabulka3[[#This Row],[STŘEŠNÍ INSTALACE FVE (kW)]]=0,(#REF!+Tabulka3[[#This Row],[STŘEŠNÍ INSTALACE FVE (kW)]])&gt;1000),0,Tabulka3[[#This Row],[STŘEŠNÍ INSTALACE FVE (kW)]]*(-1092*LN(Tabulka3[[#This Row],[STŘEŠNÍ INSTALACE FVE (kW)]])+28657))*Souhrn!$L$11/100</f>
        <v>#REF!</v>
      </c>
      <c r="L10" s="31">
        <f>IF(Tabulka3[[#This Row],[STŘEŠNÍ INSTALACE FVE (kW)]]=0,0,IF(AND(Tabulka3[[#This Row],[STŘEŠNÍ INSTALACE FVE (kW)]]&gt;0,(Tabulka3[[#This Row],[STŘEŠNÍ INSTALACE FVE (kW)]])&lt;=1000),Tabulka3[[#This Row],[STŘEŠNÍ INSTALACE FVE (kW)]]*(-1092*LN(Tabulka3[[#This Row],[STŘEŠNÍ INSTALACE FVE (kW)]])+28657),IF(Tabulka3[[#This Row],[STŘEŠNÍ INSTALACE FVE (kW)]]&gt;1000,1000*(-1092*LN(1000)+28657))))</f>
        <v>0</v>
      </c>
      <c r="M10" s="31">
        <f>IF(OR(Tabulka3[[#This Row],[STŘEŠNÍ INSTALACE FVE (kW)]]=0,Tabulka3[[#This Row],[KAPACITA AKUMULACE
(kWh)]]&lt;0.2*Tabulka3[[#This Row],[STŘEŠNÍ INSTALACE FVE (kW)]]),0,IF(AND(Tabulka3[[#This Row],[KAPACITA AKUMULACE
(kWh)]]&gt;=0.2*Tabulka3[[#This Row],[STŘEŠNÍ INSTALACE FVE (kW)]],Tabulka3[[#This Row],[KAPACITA AKUMULACE
(kWh)]]&lt;=Tabulka3[[#This Row],[STŘEŠNÍ INSTALACE FVE (kW)]]),Tabulka3[[#This Row],[KAPACITA AKUMULACE
(kWh)]]*(-629.7*LN(Tabulka3[[#This Row],[KAPACITA AKUMULACE
(kWh)]])+25100),IF(Tabulka3[[#This Row],[KAPACITA AKUMULACE
(kWh)]]&gt;Tabulka3[[#This Row],[STŘEŠNÍ INSTALACE FVE (kW)]],Tabulka3[[#This Row],[STŘEŠNÍ INSTALACE FVE (kW)]]*(-629.7*LN(Tabulka3[[#This Row],[STŘEŠNÍ INSTALACE FVE (kW)]])+25100))))</f>
        <v>0</v>
      </c>
      <c r="N10" s="32" t="e">
        <f t="shared" si="0"/>
        <v>#REF!</v>
      </c>
      <c r="O10" s="33"/>
      <c r="P10" s="33"/>
    </row>
    <row r="11" spans="1:16" ht="16.5" thickTop="1" thickBot="1" x14ac:dyDescent="0.3">
      <c r="A11" s="83"/>
      <c r="B11" s="12"/>
      <c r="C11" s="8"/>
      <c r="D11" s="14"/>
      <c r="E11" s="18"/>
      <c r="F11" s="26"/>
      <c r="G11" s="19"/>
      <c r="H11" s="5" t="str">
        <f>IF(Tabulka3[[#This Row],[STŘEŠNÍ INSTALACE FVE (kW)]]&gt;1000,"překročen limit 1 MW výkonu FVE na jedno předávací místo",IF(AND(Tabulka3[[#This Row],[STŘEŠNÍ INSTALACE FVE (kW)]]*0.2&gt;Tabulka3[[#This Row],[KAPACITA AKUMULACE
(kWh)]],Tabulka3[[#This Row],[KAPACITA AKUMULACE
(kWh)]]&gt;0),"akumulace pod limit 20% výkonu FVE",IF(Tabulka3[[#This Row],[STŘEŠNÍ INSTALACE FVE (kW)]]&lt;Tabulka3[[#This Row],[KAPACITA AKUMULACE
(kWh)]],"akumulace nad 100% výkonu FVE je nezpůsobilá","")))</f>
        <v/>
      </c>
      <c r="I11" s="85"/>
      <c r="J11" s="2" t="e">
        <f>IF(OR(#REF!=0,(#REF!+Tabulka3[[#This Row],[STŘEŠNÍ INSTALACE FVE (kW)]])&gt;1000),0,#REF!*(-814*LN(#REF!)+25417))*Souhrn!$L$11/100</f>
        <v>#REF!</v>
      </c>
      <c r="K11" s="2" t="e">
        <f>IF(OR(Tabulka3[[#This Row],[STŘEŠNÍ INSTALACE FVE (kW)]]=0,(#REF!+Tabulka3[[#This Row],[STŘEŠNÍ INSTALACE FVE (kW)]])&gt;1000),0,Tabulka3[[#This Row],[STŘEŠNÍ INSTALACE FVE (kW)]]*(-1092*LN(Tabulka3[[#This Row],[STŘEŠNÍ INSTALACE FVE (kW)]])+28657))*Souhrn!$L$11/100</f>
        <v>#REF!</v>
      </c>
      <c r="L11" s="31">
        <f>IF(Tabulka3[[#This Row],[STŘEŠNÍ INSTALACE FVE (kW)]]=0,0,IF(AND(Tabulka3[[#This Row],[STŘEŠNÍ INSTALACE FVE (kW)]]&gt;0,(Tabulka3[[#This Row],[STŘEŠNÍ INSTALACE FVE (kW)]])&lt;=1000),Tabulka3[[#This Row],[STŘEŠNÍ INSTALACE FVE (kW)]]*(-1092*LN(Tabulka3[[#This Row],[STŘEŠNÍ INSTALACE FVE (kW)]])+28657),IF(Tabulka3[[#This Row],[STŘEŠNÍ INSTALACE FVE (kW)]]&gt;1000,1000*(-1092*LN(1000)+28657))))</f>
        <v>0</v>
      </c>
      <c r="M11" s="31">
        <f>IF(OR(Tabulka3[[#This Row],[STŘEŠNÍ INSTALACE FVE (kW)]]=0,Tabulka3[[#This Row],[KAPACITA AKUMULACE
(kWh)]]&lt;0.2*Tabulka3[[#This Row],[STŘEŠNÍ INSTALACE FVE (kW)]]),0,IF(AND(Tabulka3[[#This Row],[KAPACITA AKUMULACE
(kWh)]]&gt;=0.2*Tabulka3[[#This Row],[STŘEŠNÍ INSTALACE FVE (kW)]],Tabulka3[[#This Row],[KAPACITA AKUMULACE
(kWh)]]&lt;=Tabulka3[[#This Row],[STŘEŠNÍ INSTALACE FVE (kW)]]),Tabulka3[[#This Row],[KAPACITA AKUMULACE
(kWh)]]*(-629.7*LN(Tabulka3[[#This Row],[KAPACITA AKUMULACE
(kWh)]])+25100),IF(Tabulka3[[#This Row],[KAPACITA AKUMULACE
(kWh)]]&gt;Tabulka3[[#This Row],[STŘEŠNÍ INSTALACE FVE (kW)]],Tabulka3[[#This Row],[STŘEŠNÍ INSTALACE FVE (kW)]]*(-629.7*LN(Tabulka3[[#This Row],[STŘEŠNÍ INSTALACE FVE (kW)]])+25100))))</f>
        <v>0</v>
      </c>
      <c r="N11" s="32" t="e">
        <f t="shared" si="0"/>
        <v>#REF!</v>
      </c>
      <c r="O11" s="33"/>
      <c r="P11" s="33"/>
    </row>
    <row r="12" spans="1:16" ht="16.5" thickTop="1" thickBot="1" x14ac:dyDescent="0.3">
      <c r="A12" s="83"/>
      <c r="B12" s="13"/>
      <c r="C12" s="8"/>
      <c r="D12" s="15"/>
      <c r="E12" s="18"/>
      <c r="F12" s="27"/>
      <c r="G12" s="19"/>
      <c r="H12" s="5" t="str">
        <f>IF(Tabulka3[[#This Row],[STŘEŠNÍ INSTALACE FVE (kW)]]&gt;1000,"překročen limit 1 MW výkonu FVE na jedno předávací místo",IF(AND(Tabulka3[[#This Row],[STŘEŠNÍ INSTALACE FVE (kW)]]*0.2&gt;Tabulka3[[#This Row],[KAPACITA AKUMULACE
(kWh)]],Tabulka3[[#This Row],[KAPACITA AKUMULACE
(kWh)]]&gt;0),"akumulace pod limit 20% výkonu FVE",IF(Tabulka3[[#This Row],[STŘEŠNÍ INSTALACE FVE (kW)]]&lt;Tabulka3[[#This Row],[KAPACITA AKUMULACE
(kWh)]],"akumulace nad 100% výkonu FVE je nezpůsobilá","")))</f>
        <v/>
      </c>
      <c r="I12" s="85"/>
      <c r="J12" s="2" t="e">
        <f>IF(OR(#REF!=0,(#REF!+Tabulka3[[#This Row],[STŘEŠNÍ INSTALACE FVE (kW)]])&gt;1000),0,#REF!*(-814*LN(#REF!)+25417))*Souhrn!$L$11/100</f>
        <v>#REF!</v>
      </c>
      <c r="K12" s="2" t="e">
        <f>IF(OR(Tabulka3[[#This Row],[STŘEŠNÍ INSTALACE FVE (kW)]]=0,(#REF!+Tabulka3[[#This Row],[STŘEŠNÍ INSTALACE FVE (kW)]])&gt;1000),0,Tabulka3[[#This Row],[STŘEŠNÍ INSTALACE FVE (kW)]]*(-1092*LN(Tabulka3[[#This Row],[STŘEŠNÍ INSTALACE FVE (kW)]])+28657))*Souhrn!$L$11/100</f>
        <v>#REF!</v>
      </c>
      <c r="L12" s="31">
        <f>IF(Tabulka3[[#This Row],[STŘEŠNÍ INSTALACE FVE (kW)]]=0,0,IF(AND(Tabulka3[[#This Row],[STŘEŠNÍ INSTALACE FVE (kW)]]&gt;0,(Tabulka3[[#This Row],[STŘEŠNÍ INSTALACE FVE (kW)]])&lt;=1000),Tabulka3[[#This Row],[STŘEŠNÍ INSTALACE FVE (kW)]]*(-1092*LN(Tabulka3[[#This Row],[STŘEŠNÍ INSTALACE FVE (kW)]])+28657),IF(Tabulka3[[#This Row],[STŘEŠNÍ INSTALACE FVE (kW)]]&gt;1000,1000*(-1092*LN(1000)+28657))))</f>
        <v>0</v>
      </c>
      <c r="M12" s="31">
        <f>IF(OR(Tabulka3[[#This Row],[STŘEŠNÍ INSTALACE FVE (kW)]]=0,Tabulka3[[#This Row],[KAPACITA AKUMULACE
(kWh)]]&lt;0.2*Tabulka3[[#This Row],[STŘEŠNÍ INSTALACE FVE (kW)]]),0,IF(AND(Tabulka3[[#This Row],[KAPACITA AKUMULACE
(kWh)]]&gt;=0.2*Tabulka3[[#This Row],[STŘEŠNÍ INSTALACE FVE (kW)]],Tabulka3[[#This Row],[KAPACITA AKUMULACE
(kWh)]]&lt;=Tabulka3[[#This Row],[STŘEŠNÍ INSTALACE FVE (kW)]]),Tabulka3[[#This Row],[KAPACITA AKUMULACE
(kWh)]]*(-629.7*LN(Tabulka3[[#This Row],[KAPACITA AKUMULACE
(kWh)]])+25100),IF(Tabulka3[[#This Row],[KAPACITA AKUMULACE
(kWh)]]&gt;Tabulka3[[#This Row],[STŘEŠNÍ INSTALACE FVE (kW)]],Tabulka3[[#This Row],[STŘEŠNÍ INSTALACE FVE (kW)]]*(-629.7*LN(Tabulka3[[#This Row],[STŘEŠNÍ INSTALACE FVE (kW)]])+25100))))</f>
        <v>0</v>
      </c>
      <c r="N12" s="32" t="e">
        <f t="shared" si="0"/>
        <v>#REF!</v>
      </c>
      <c r="O12" s="33"/>
      <c r="P12" s="33"/>
    </row>
    <row r="13" spans="1:16" ht="3" customHeight="1" thickTop="1" thickBot="1" x14ac:dyDescent="0.3">
      <c r="A13" s="83"/>
      <c r="B13" s="9"/>
      <c r="C13" s="9"/>
      <c r="D13" s="16"/>
      <c r="E13" s="16"/>
      <c r="F13" s="16"/>
      <c r="G13" s="19"/>
      <c r="H13" s="20"/>
      <c r="I13" s="85"/>
      <c r="J13" s="2"/>
      <c r="K13" s="2"/>
      <c r="L13" s="31"/>
      <c r="M13" s="31"/>
      <c r="N13" s="32"/>
      <c r="O13" s="33"/>
      <c r="P13" s="33"/>
    </row>
    <row r="14" spans="1:16" ht="21" customHeight="1" thickTop="1" thickBot="1" x14ac:dyDescent="0.3">
      <c r="A14" s="84"/>
      <c r="B14" s="21" t="s">
        <v>2</v>
      </c>
      <c r="C14" s="22"/>
      <c r="D14" s="23">
        <f>SUBTOTAL(109,D3:D12)</f>
        <v>0</v>
      </c>
      <c r="E14" s="24"/>
      <c r="F14" s="23">
        <f>SUBTOTAL(109,F3:F12)</f>
        <v>0</v>
      </c>
      <c r="G14" s="73"/>
      <c r="H14" s="46" t="str">
        <f>IF(Tabulka3[[#This Row],[STŘEŠNÍ INSTALACE FVE (kW)]]*0.2&gt;Tabulka3[[#This Row],[KAPACITA AKUMULACE
(kWh)]],"informace: akumulace nedosahuje limit  20% výkonu FVE","")</f>
        <v/>
      </c>
      <c r="I14" s="86"/>
      <c r="J14" s="2" t="e">
        <f>SUM(J3:J12)</f>
        <v>#REF!</v>
      </c>
      <c r="K14" s="2" t="e">
        <f>SUM(K3:K12)</f>
        <v>#REF!</v>
      </c>
      <c r="L14" s="34">
        <f>SUM(L3:L12)</f>
        <v>0</v>
      </c>
      <c r="M14" s="34">
        <f>SUM(M3:M12)</f>
        <v>0</v>
      </c>
      <c r="N14" s="32" t="e">
        <f t="shared" si="0"/>
        <v>#REF!</v>
      </c>
      <c r="O14" s="33"/>
      <c r="P14" s="33"/>
    </row>
    <row r="15" spans="1:16" ht="15.75" hidden="1" thickTop="1" x14ac:dyDescent="0.25">
      <c r="L15" s="33"/>
      <c r="M15" s="33"/>
      <c r="N15" s="33"/>
      <c r="O15" s="33"/>
      <c r="P15" s="33"/>
    </row>
    <row r="16" spans="1:16" hidden="1" x14ac:dyDescent="0.25">
      <c r="L16" s="33"/>
      <c r="M16" s="31"/>
      <c r="N16" s="33"/>
      <c r="O16" s="33"/>
      <c r="P16" s="33"/>
    </row>
    <row r="17" spans="12:16" hidden="1" x14ac:dyDescent="0.25">
      <c r="L17" s="33"/>
      <c r="M17" s="35"/>
      <c r="N17" s="36"/>
      <c r="O17" s="36"/>
      <c r="P17" s="33"/>
    </row>
  </sheetData>
  <sheetProtection algorithmName="SHA-512" hashValue="YYS0h0R7CNF4v/9xz/YXANmcWoWXKldKmWu+jFrvLAea5sW8Kl9lxk4q97SmDrIXLKbuwYaiKo5rwFaSe/4iSw==" saltValue="Q3tPY0vVbTp8iHtO8Dg+HQ==" spinCount="100000" sheet="1" objects="1" scenarios="1"/>
  <mergeCells count="3">
    <mergeCell ref="A2:A14"/>
    <mergeCell ref="I2:I14"/>
    <mergeCell ref="A1:I1"/>
  </mergeCells>
  <pageMargins left="0.7" right="0.7" top="0.78740157499999996" bottom="0.78740157499999996" header="0.3" footer="0.3"/>
  <pageSetup paperSize="9" scale="88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P25"/>
  <sheetViews>
    <sheetView zoomScaleNormal="100" workbookViewId="0">
      <selection activeCell="B3" sqref="B3:F3"/>
    </sheetView>
  </sheetViews>
  <sheetFormatPr defaultColWidth="0" defaultRowHeight="15" zeroHeight="1" x14ac:dyDescent="0.25"/>
  <cols>
    <col min="1" max="1" width="67.28515625" style="61" customWidth="1"/>
    <col min="2" max="2" width="20.7109375" style="62" customWidth="1"/>
    <col min="3" max="3" width="7.7109375" style="62" customWidth="1"/>
    <col min="4" max="4" width="20.7109375" style="62" customWidth="1"/>
    <col min="5" max="5" width="3.7109375" style="62" customWidth="1"/>
    <col min="6" max="6" width="27.7109375" style="62" customWidth="1"/>
    <col min="7" max="7" width="1.7109375" style="60" customWidth="1"/>
    <col min="8" max="8" width="19.42578125" style="76" hidden="1" customWidth="1"/>
    <col min="9" max="9" width="13.28515625" style="76" hidden="1" customWidth="1"/>
    <col min="10" max="10" width="13.5703125" style="76" hidden="1" customWidth="1"/>
    <col min="11" max="11" width="23.42578125" style="76" hidden="1" customWidth="1"/>
    <col min="12" max="12" width="16.28515625" style="76" hidden="1" customWidth="1"/>
    <col min="13" max="13" width="9.140625" style="76" hidden="1" customWidth="1"/>
    <col min="14" max="16" width="0" style="76" hidden="1" customWidth="1"/>
    <col min="17" max="16384" width="9.140625" style="76" hidden="1"/>
  </cols>
  <sheetData>
    <row r="1" spans="1:15" ht="22.5" customHeight="1" x14ac:dyDescent="0.25">
      <c r="A1" s="94" t="s">
        <v>27</v>
      </c>
      <c r="B1" s="94"/>
      <c r="C1" s="94"/>
      <c r="D1" s="94"/>
      <c r="E1" s="94"/>
      <c r="F1" s="94"/>
      <c r="G1" s="94"/>
      <c r="H1" s="74"/>
      <c r="I1" s="75"/>
      <c r="J1" s="75"/>
      <c r="K1" s="75"/>
      <c r="L1" s="75"/>
      <c r="M1" s="75"/>
      <c r="N1" s="75"/>
      <c r="O1" s="75"/>
    </row>
    <row r="2" spans="1:15" ht="15.75" thickBot="1" x14ac:dyDescent="0.3">
      <c r="G2" s="62"/>
      <c r="H2" s="75"/>
      <c r="I2" s="75"/>
      <c r="J2" s="75"/>
      <c r="K2" s="75" t="s">
        <v>18</v>
      </c>
      <c r="L2" s="75" t="s">
        <v>16</v>
      </c>
      <c r="M2" s="75">
        <v>1</v>
      </c>
      <c r="N2" s="75"/>
      <c r="O2" s="75"/>
    </row>
    <row r="3" spans="1:15" ht="22.5" customHeight="1" thickTop="1" thickBot="1" x14ac:dyDescent="0.3">
      <c r="A3" s="47" t="s">
        <v>28</v>
      </c>
      <c r="B3" s="88"/>
      <c r="C3" s="89"/>
      <c r="D3" s="89"/>
      <c r="E3" s="89"/>
      <c r="F3" s="90"/>
      <c r="G3" s="63"/>
      <c r="H3" s="75"/>
      <c r="I3" s="75"/>
      <c r="J3" s="75"/>
      <c r="K3" s="75"/>
      <c r="L3" s="75" t="s">
        <v>17</v>
      </c>
      <c r="M3" s="75"/>
      <c r="N3" s="75"/>
      <c r="O3" s="75"/>
    </row>
    <row r="4" spans="1:15" ht="15.75" thickTop="1" x14ac:dyDescent="0.25">
      <c r="G4" s="62"/>
      <c r="H4" s="75"/>
      <c r="I4" s="75"/>
      <c r="J4" s="75"/>
      <c r="K4" s="75"/>
      <c r="L4" s="75"/>
      <c r="M4" s="75"/>
      <c r="N4" s="75"/>
      <c r="O4" s="75"/>
    </row>
    <row r="5" spans="1:15" x14ac:dyDescent="0.25">
      <c r="A5" s="39" t="s">
        <v>15</v>
      </c>
      <c r="G5" s="62"/>
      <c r="H5" s="75"/>
      <c r="I5" s="75"/>
      <c r="J5" s="75"/>
      <c r="K5" s="75"/>
      <c r="L5" s="75"/>
      <c r="M5" s="75"/>
      <c r="N5" s="75"/>
      <c r="O5" s="75"/>
    </row>
    <row r="6" spans="1:15" x14ac:dyDescent="0.25">
      <c r="A6" s="41"/>
      <c r="G6" s="62"/>
      <c r="H6" s="75"/>
      <c r="I6" s="75"/>
      <c r="J6" s="75"/>
      <c r="K6" s="75"/>
      <c r="L6" s="75"/>
      <c r="M6" s="75"/>
      <c r="N6" s="75"/>
      <c r="O6" s="75"/>
    </row>
    <row r="7" spans="1:15" x14ac:dyDescent="0.25">
      <c r="A7" s="58" t="s">
        <v>30</v>
      </c>
      <c r="B7" s="43">
        <v>24.6</v>
      </c>
      <c r="C7" s="44" t="s">
        <v>29</v>
      </c>
      <c r="G7" s="62"/>
      <c r="H7" s="75"/>
      <c r="I7" s="75"/>
      <c r="J7" s="75"/>
      <c r="K7" s="75"/>
      <c r="L7" s="75"/>
      <c r="M7" s="75"/>
      <c r="N7" s="75"/>
      <c r="O7" s="75"/>
    </row>
    <row r="8" spans="1:15" ht="9.75" customHeight="1" x14ac:dyDescent="0.25">
      <c r="A8" s="57"/>
      <c r="F8" s="64"/>
      <c r="G8" s="62"/>
      <c r="H8" s="75"/>
      <c r="I8" s="75"/>
      <c r="J8" s="77">
        <v>200000</v>
      </c>
      <c r="K8" s="77">
        <f>J8*B7</f>
        <v>4920000</v>
      </c>
      <c r="L8" s="75"/>
      <c r="M8" s="75"/>
      <c r="N8" s="75"/>
      <c r="O8" s="75"/>
    </row>
    <row r="9" spans="1:15" ht="15.95" customHeight="1" x14ac:dyDescent="0.25">
      <c r="A9" s="56" t="s">
        <v>13</v>
      </c>
      <c r="B9" s="43">
        <f>'Předávcí místo'!D14</f>
        <v>0</v>
      </c>
      <c r="C9" s="42" t="s">
        <v>1</v>
      </c>
      <c r="D9" s="65"/>
      <c r="E9" s="65"/>
      <c r="G9" s="62"/>
      <c r="H9" s="75"/>
      <c r="I9" s="75"/>
      <c r="J9" s="78"/>
      <c r="K9" s="75"/>
      <c r="L9" s="75"/>
      <c r="M9" s="75"/>
      <c r="N9" s="75"/>
      <c r="O9" s="75"/>
    </row>
    <row r="10" spans="1:15" ht="15.95" customHeight="1" x14ac:dyDescent="0.25">
      <c r="A10" s="56" t="s">
        <v>3</v>
      </c>
      <c r="B10" s="43">
        <f>'Předávcí místo'!F14</f>
        <v>0</v>
      </c>
      <c r="C10" s="42" t="s">
        <v>0</v>
      </c>
      <c r="D10" s="65"/>
      <c r="E10" s="65"/>
      <c r="G10" s="62"/>
      <c r="H10" s="75"/>
      <c r="I10" s="75"/>
      <c r="J10" s="78"/>
      <c r="K10" s="75"/>
      <c r="L10" s="75"/>
      <c r="M10" s="75"/>
      <c r="N10" s="75"/>
      <c r="O10" s="75"/>
    </row>
    <row r="11" spans="1:15" x14ac:dyDescent="0.25">
      <c r="G11" s="62"/>
      <c r="H11" s="75"/>
      <c r="I11" s="75"/>
      <c r="J11" s="78"/>
      <c r="K11" s="75"/>
      <c r="L11" s="79"/>
      <c r="M11" s="75"/>
      <c r="N11" s="75"/>
      <c r="O11" s="75"/>
    </row>
    <row r="12" spans="1:15" ht="21" customHeight="1" x14ac:dyDescent="0.25">
      <c r="A12" s="91" t="s">
        <v>34</v>
      </c>
      <c r="B12" s="91"/>
      <c r="C12" s="91"/>
      <c r="D12" s="91"/>
      <c r="E12" s="91"/>
      <c r="F12" s="91"/>
      <c r="G12" s="62"/>
      <c r="H12" s="75"/>
      <c r="I12" s="75"/>
      <c r="J12" s="75"/>
      <c r="K12" s="75"/>
      <c r="L12" s="80"/>
      <c r="M12" s="75"/>
      <c r="N12" s="75"/>
      <c r="O12" s="75"/>
    </row>
    <row r="13" spans="1:15" ht="9.75" customHeight="1" x14ac:dyDescent="0.25">
      <c r="A13" s="66"/>
      <c r="B13" s="67"/>
      <c r="C13" s="67"/>
      <c r="D13" s="67"/>
      <c r="E13" s="67"/>
      <c r="F13" s="67"/>
      <c r="G13" s="62"/>
      <c r="H13" s="75"/>
      <c r="I13" s="75"/>
      <c r="J13" s="75"/>
      <c r="K13" s="75"/>
      <c r="L13" s="80"/>
      <c r="M13" s="75"/>
      <c r="N13" s="75"/>
      <c r="O13" s="75"/>
    </row>
    <row r="14" spans="1:15" ht="42" customHeight="1" x14ac:dyDescent="0.25">
      <c r="A14" s="68"/>
      <c r="B14" s="48" t="s">
        <v>31</v>
      </c>
      <c r="C14" s="69"/>
      <c r="D14" s="48" t="s">
        <v>32</v>
      </c>
      <c r="E14" s="48"/>
      <c r="F14" s="49" t="s">
        <v>33</v>
      </c>
      <c r="G14" s="62"/>
      <c r="H14" s="75"/>
      <c r="I14" s="75"/>
      <c r="J14" s="75"/>
      <c r="K14" s="75"/>
      <c r="L14" s="75"/>
      <c r="M14" s="75"/>
      <c r="N14" s="75"/>
      <c r="O14" s="75"/>
    </row>
    <row r="15" spans="1:15" ht="6.75" customHeight="1" thickBot="1" x14ac:dyDescent="0.3">
      <c r="B15" s="50"/>
      <c r="C15" s="70"/>
      <c r="D15" s="50"/>
      <c r="E15" s="50"/>
      <c r="F15" s="51"/>
      <c r="G15" s="62"/>
      <c r="H15" s="75"/>
      <c r="I15" s="75"/>
      <c r="J15" s="75"/>
      <c r="K15" s="75"/>
      <c r="L15" s="75"/>
      <c r="M15" s="75"/>
      <c r="N15" s="75"/>
      <c r="O15" s="75"/>
    </row>
    <row r="16" spans="1:15" ht="18" customHeight="1" thickTop="1" thickBot="1" x14ac:dyDescent="0.3">
      <c r="A16" s="40" t="s">
        <v>6</v>
      </c>
      <c r="B16" s="45"/>
      <c r="C16" s="59"/>
      <c r="D16" s="45"/>
      <c r="E16" s="64"/>
      <c r="F16" s="52">
        <f>IF(D16&gt;B16,"ZP. NÁKLADY NESMÍ PŘEVÝŠIT CELKOVÉ",MIN(H17:I17))</f>
        <v>0</v>
      </c>
      <c r="G16" s="62"/>
      <c r="H16" s="81" t="s">
        <v>12</v>
      </c>
      <c r="I16" s="81" t="s">
        <v>14</v>
      </c>
      <c r="J16" s="75"/>
      <c r="K16" s="75"/>
      <c r="L16" s="75"/>
      <c r="M16" s="75"/>
      <c r="N16" s="75"/>
      <c r="O16" s="75"/>
    </row>
    <row r="17" spans="1:15" ht="12" customHeight="1" thickTop="1" thickBot="1" x14ac:dyDescent="0.3">
      <c r="A17" s="53"/>
      <c r="B17" s="64"/>
      <c r="C17" s="64"/>
      <c r="D17" s="64"/>
      <c r="E17" s="64"/>
      <c r="F17" s="71"/>
      <c r="G17" s="62"/>
      <c r="H17" s="78">
        <f>0.75*'Předávcí místo'!L14</f>
        <v>0</v>
      </c>
      <c r="I17" s="78">
        <f>0.75*D16</f>
        <v>0</v>
      </c>
      <c r="J17" s="75"/>
      <c r="K17" s="75"/>
      <c r="L17" s="75"/>
      <c r="M17" s="75"/>
      <c r="N17" s="75"/>
      <c r="O17" s="75"/>
    </row>
    <row r="18" spans="1:15" ht="18" customHeight="1" thickTop="1" thickBot="1" x14ac:dyDescent="0.3">
      <c r="A18" s="40" t="s">
        <v>8</v>
      </c>
      <c r="B18" s="45"/>
      <c r="C18" s="59"/>
      <c r="D18" s="45"/>
      <c r="E18" s="64"/>
      <c r="F18" s="52">
        <f>IF(D18&gt;B18,"ZP. NÁKLADY NESMÍ PŘEVÝŠIT CELKOVÉ",MIN(H18:I18))</f>
        <v>0</v>
      </c>
      <c r="G18" s="62"/>
      <c r="H18" s="78">
        <f>0.75*'Předávcí místo'!M14</f>
        <v>0</v>
      </c>
      <c r="I18" s="78">
        <f>0.75*D18</f>
        <v>0</v>
      </c>
      <c r="J18" s="75"/>
      <c r="K18" s="75"/>
      <c r="L18" s="75"/>
      <c r="M18" s="75"/>
      <c r="N18" s="75"/>
      <c r="O18" s="75"/>
    </row>
    <row r="19" spans="1:15" ht="12" customHeight="1" thickTop="1" thickBot="1" x14ac:dyDescent="0.3">
      <c r="A19" s="53"/>
      <c r="B19" s="64"/>
      <c r="C19" s="64"/>
      <c r="D19" s="64"/>
      <c r="E19" s="64"/>
      <c r="F19" s="71"/>
      <c r="G19" s="62"/>
      <c r="H19" s="78">
        <f>H17</f>
        <v>0</v>
      </c>
      <c r="I19" s="78">
        <f>0.75*D20</f>
        <v>0</v>
      </c>
      <c r="J19" s="75"/>
      <c r="K19" s="75"/>
      <c r="L19" s="75"/>
      <c r="M19" s="75"/>
      <c r="N19" s="75"/>
      <c r="O19" s="75"/>
    </row>
    <row r="20" spans="1:15" ht="18" customHeight="1" thickTop="1" thickBot="1" x14ac:dyDescent="0.3">
      <c r="A20" s="40" t="s">
        <v>35</v>
      </c>
      <c r="B20" s="45"/>
      <c r="C20" s="59"/>
      <c r="D20" s="45"/>
      <c r="E20" s="64"/>
      <c r="F20" s="52">
        <f>IF(D20&gt;B20,"ZP. NÁKLADY NESMÍ PŘEVÝŠIT CELKOVÉ",MIN(H19:I19))</f>
        <v>0</v>
      </c>
      <c r="G20" s="62"/>
      <c r="H20" s="78">
        <f>0.2*H17</f>
        <v>0</v>
      </c>
      <c r="I20" s="78">
        <f>0.75*D22</f>
        <v>0</v>
      </c>
      <c r="J20" s="75"/>
      <c r="K20" s="75"/>
      <c r="L20" s="75"/>
      <c r="M20" s="75"/>
      <c r="N20" s="75"/>
      <c r="O20" s="75"/>
    </row>
    <row r="21" spans="1:15" ht="12" customHeight="1" thickTop="1" thickBot="1" x14ac:dyDescent="0.3">
      <c r="A21" s="53"/>
      <c r="B21" s="64"/>
      <c r="C21" s="64"/>
      <c r="D21" s="64"/>
      <c r="E21" s="64"/>
      <c r="F21" s="71"/>
      <c r="G21" s="62"/>
      <c r="H21" s="82">
        <f>SUM(H17:H20)</f>
        <v>0</v>
      </c>
      <c r="I21" s="82">
        <f>SUM(I17:I20)</f>
        <v>0</v>
      </c>
      <c r="J21" s="75"/>
      <c r="K21" s="75"/>
      <c r="L21" s="75"/>
      <c r="M21" s="75"/>
      <c r="N21" s="75"/>
      <c r="O21" s="75"/>
    </row>
    <row r="22" spans="1:15" ht="18" customHeight="1" thickTop="1" thickBot="1" x14ac:dyDescent="0.3">
      <c r="A22" s="40" t="s">
        <v>9</v>
      </c>
      <c r="B22" s="45"/>
      <c r="C22" s="59"/>
      <c r="D22" s="45"/>
      <c r="E22" s="64"/>
      <c r="F22" s="52">
        <f>IF(D22&gt;B22,"ZP. NÁKLADY NESMÍ PŘEVÝŠIT CELKOVÉ",MIN(H20:I20))</f>
        <v>0</v>
      </c>
      <c r="G22" s="62"/>
      <c r="H22" s="75"/>
      <c r="I22" s="75"/>
      <c r="J22" s="75"/>
      <c r="K22" s="75"/>
      <c r="L22" s="75"/>
      <c r="M22" s="75"/>
      <c r="N22" s="75"/>
      <c r="O22" s="75"/>
    </row>
    <row r="23" spans="1:15" ht="18" customHeight="1" thickTop="1" x14ac:dyDescent="0.25">
      <c r="A23" s="72"/>
      <c r="B23" s="64"/>
      <c r="C23" s="64"/>
      <c r="F23" s="71"/>
      <c r="G23" s="62"/>
      <c r="H23" s="75"/>
      <c r="I23" s="75"/>
      <c r="J23" s="75"/>
      <c r="K23" s="75"/>
      <c r="L23" s="75"/>
      <c r="M23" s="75"/>
      <c r="N23" s="75"/>
      <c r="O23" s="75"/>
    </row>
    <row r="24" spans="1:15" ht="27" customHeight="1" x14ac:dyDescent="0.25">
      <c r="A24" s="92" t="s">
        <v>36</v>
      </c>
      <c r="B24" s="92"/>
      <c r="C24" s="92"/>
      <c r="D24" s="92"/>
      <c r="E24" s="92"/>
      <c r="F24" s="54">
        <f>IF(OR(M2=1,SUM(F16:F22)&lt;=200000*B7),SUM(F16:F22),200000*B7)</f>
        <v>0</v>
      </c>
      <c r="G24" s="62"/>
      <c r="H24" s="75"/>
      <c r="I24" s="75"/>
      <c r="J24" s="75"/>
      <c r="K24" s="75"/>
      <c r="L24" s="75"/>
      <c r="M24" s="75"/>
      <c r="N24" s="75"/>
      <c r="O24" s="75"/>
    </row>
    <row r="25" spans="1:15" x14ac:dyDescent="0.25">
      <c r="A25" s="55" t="s">
        <v>37</v>
      </c>
      <c r="B25" s="93" t="s">
        <v>38</v>
      </c>
      <c r="C25" s="93"/>
      <c r="D25" s="93"/>
      <c r="E25" s="93"/>
      <c r="F25" s="93"/>
      <c r="G25" s="62"/>
      <c r="H25" s="75"/>
      <c r="I25" s="75"/>
      <c r="J25" s="75"/>
      <c r="K25" s="75"/>
      <c r="L25" s="75"/>
      <c r="M25" s="75"/>
      <c r="N25" s="75"/>
      <c r="O25" s="75"/>
    </row>
  </sheetData>
  <sheetProtection algorithmName="SHA-512" hashValue="iaK+MkX0PKzPPvbIHmbvbejyzL0MdUjReE38RJ1xlUC/VHlpW8O9cUcmCSztLyszFpD1wIL6/Scx8szCmHVzCQ==" saltValue="t9AOw5EYEKArfOKF48DexA==" spinCount="100000" sheet="1" objects="1" scenarios="1"/>
  <mergeCells count="5">
    <mergeCell ref="B3:F3"/>
    <mergeCell ref="A12:F12"/>
    <mergeCell ref="A24:E24"/>
    <mergeCell ref="B25:F25"/>
    <mergeCell ref="A1:G1"/>
  </mergeCells>
  <pageMargins left="0.7" right="0.7" top="0.78740157499999996" bottom="0.78740157499999996" header="0.3" footer="0.3"/>
  <pageSetup paperSize="9" scale="5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Drop Down 5">
              <controlPr defaultSize="0" autoLine="0" autoPict="0">
                <anchor moveWithCells="1">
                  <from>
                    <xdr:col>1</xdr:col>
                    <xdr:colOff>28575</xdr:colOff>
                    <xdr:row>4</xdr:row>
                    <xdr:rowOff>0</xdr:rowOff>
                  </from>
                  <to>
                    <xdr:col>1</xdr:col>
                    <xdr:colOff>1190625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Pokyny k vyplnění</vt:lpstr>
      <vt:lpstr>Předávcí místo</vt:lpstr>
      <vt:lpstr>Souhrn</vt:lpstr>
    </vt:vector>
  </TitlesOfParts>
  <Company>SFZP 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Smetanová Klára</dc:creator>
  <cp:lastModifiedBy>Marcin Ivo</cp:lastModifiedBy>
  <cp:lastPrinted>2022-08-05T14:32:33Z</cp:lastPrinted>
  <dcterms:created xsi:type="dcterms:W3CDTF">2022-07-07T07:08:32Z</dcterms:created>
  <dcterms:modified xsi:type="dcterms:W3CDTF">2022-08-12T14:50:49Z</dcterms:modified>
</cp:coreProperties>
</file>