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muzik\Documents\_MODERNIZACNI_FOND\_VÝZVY\RES\KOMUNALNI\2024_výzva_č.4\"/>
    </mc:Choice>
  </mc:AlternateContent>
  <workbookProtection workbookPassword="CFBE" lockStructure="1"/>
  <bookViews>
    <workbookView xWindow="-120" yWindow="-120" windowWidth="29040" windowHeight="15840"/>
  </bookViews>
  <sheets>
    <sheet name="Pokyny k vyplnění" sheetId="2" r:id="rId1"/>
    <sheet name="FVE" sheetId="7" r:id="rId2"/>
    <sheet name="Bateriová úložiště" sheetId="8" r:id="rId3"/>
    <sheet name="Elektrolyzéry" sheetId="9" r:id="rId4"/>
    <sheet name="Souhrn" sheetId="4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4" l="1"/>
  <c r="H10" i="4"/>
  <c r="J9" i="4"/>
  <c r="I9" i="4"/>
  <c r="I8" i="4"/>
  <c r="H8" i="4"/>
  <c r="I7" i="4"/>
  <c r="I3" i="9"/>
  <c r="F3" i="8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3" i="9"/>
  <c r="F4" i="9"/>
  <c r="F5" i="9"/>
  <c r="F6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I11" i="4" l="1"/>
  <c r="I4" i="9"/>
  <c r="H4" i="9" s="1"/>
  <c r="I5" i="9"/>
  <c r="H5" i="9" s="1"/>
  <c r="I6" i="9"/>
  <c r="H6" i="9" s="1"/>
  <c r="I7" i="9"/>
  <c r="I8" i="9"/>
  <c r="H8" i="9" s="1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F7" i="9" l="1"/>
  <c r="H7" i="9"/>
  <c r="H3" i="9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3" i="7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3" i="8"/>
  <c r="H53" i="8" s="1"/>
  <c r="H53" i="9" l="1"/>
  <c r="H9" i="4" s="1"/>
  <c r="L4" i="7"/>
  <c r="L5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J4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K3" i="7"/>
  <c r="J3" i="7"/>
  <c r="L3" i="7"/>
  <c r="K53" i="7"/>
  <c r="L54" i="7" l="1"/>
  <c r="H7" i="4" s="1"/>
  <c r="H11" i="4" s="1"/>
  <c r="K54" i="7"/>
  <c r="J54" i="7"/>
  <c r="M3" i="7"/>
  <c r="N13" i="4" l="1"/>
  <c r="N12" i="4"/>
  <c r="F22" i="4" s="1"/>
  <c r="T7" i="9" l="1"/>
  <c r="N3" i="9" l="1"/>
  <c r="N4" i="9"/>
  <c r="N5" i="9"/>
  <c r="N6" i="9"/>
  <c r="N7" i="9"/>
  <c r="J3" i="9" l="1"/>
  <c r="I53" i="9"/>
  <c r="J4" i="9"/>
  <c r="J6" i="9"/>
  <c r="J49" i="9"/>
  <c r="J37" i="9"/>
  <c r="J29" i="9"/>
  <c r="J25" i="9"/>
  <c r="J17" i="9"/>
  <c r="J13" i="9"/>
  <c r="J9" i="9"/>
  <c r="J52" i="9"/>
  <c r="J48" i="9"/>
  <c r="J44" i="9"/>
  <c r="J40" i="9"/>
  <c r="J36" i="9"/>
  <c r="J32" i="9"/>
  <c r="J28" i="9"/>
  <c r="J24" i="9"/>
  <c r="J20" i="9"/>
  <c r="J16" i="9"/>
  <c r="J12" i="9"/>
  <c r="J8" i="9"/>
  <c r="J45" i="9"/>
  <c r="J51" i="9"/>
  <c r="J47" i="9"/>
  <c r="J43" i="9"/>
  <c r="J39" i="9"/>
  <c r="J35" i="9"/>
  <c r="J31" i="9"/>
  <c r="J27" i="9"/>
  <c r="J23" i="9"/>
  <c r="J19" i="9"/>
  <c r="J15" i="9"/>
  <c r="J11" i="9"/>
  <c r="J7" i="9"/>
  <c r="J5" i="9"/>
  <c r="J41" i="9"/>
  <c r="J33" i="9"/>
  <c r="J21" i="9"/>
  <c r="J50" i="9"/>
  <c r="J46" i="9"/>
  <c r="J42" i="9"/>
  <c r="J38" i="9"/>
  <c r="J34" i="9"/>
  <c r="J30" i="9"/>
  <c r="J26" i="9"/>
  <c r="J22" i="9"/>
  <c r="J18" i="9"/>
  <c r="J14" i="9"/>
  <c r="J10" i="9"/>
  <c r="D53" i="9"/>
  <c r="B14" i="4" l="1"/>
  <c r="B15" i="4" s="1"/>
  <c r="M53" i="9"/>
  <c r="R6" i="9"/>
  <c r="T6" i="9" s="1"/>
  <c r="P7" i="9"/>
  <c r="P6" i="9"/>
  <c r="P5" i="9"/>
  <c r="P4" i="9"/>
  <c r="P3" i="9"/>
  <c r="D53" i="8" l="1"/>
  <c r="B13" i="4" l="1"/>
  <c r="F54" i="7" l="1"/>
  <c r="D54" i="7"/>
  <c r="J29" i="4" l="1"/>
  <c r="B11" i="4"/>
  <c r="R3" i="9"/>
  <c r="T3" i="9" s="1"/>
  <c r="R5" i="9"/>
  <c r="T5" i="9" s="1"/>
  <c r="Q7" i="9"/>
  <c r="Q5" i="9"/>
  <c r="Q4" i="9"/>
  <c r="R4" i="9"/>
  <c r="T4" i="9" s="1"/>
  <c r="Q6" i="9"/>
  <c r="Q3" i="9"/>
  <c r="S3" i="9"/>
  <c r="U3" i="9" s="1"/>
  <c r="S6" i="9"/>
  <c r="S5" i="9"/>
  <c r="U5" i="9" s="1"/>
  <c r="S4" i="9"/>
  <c r="U4" i="9" s="1"/>
  <c r="S7" i="9"/>
  <c r="M20" i="7"/>
  <c r="M24" i="7"/>
  <c r="B12" i="4"/>
  <c r="M4" i="9" l="1"/>
  <c r="L4" i="9"/>
  <c r="O4" i="9" s="1"/>
  <c r="M3" i="9"/>
  <c r="L3" i="9"/>
  <c r="O3" i="9" s="1"/>
  <c r="M46" i="9"/>
  <c r="L46" i="9"/>
  <c r="M7" i="9"/>
  <c r="L7" i="9"/>
  <c r="M37" i="9"/>
  <c r="L37" i="9"/>
  <c r="M52" i="9"/>
  <c r="L52" i="9"/>
  <c r="M18" i="9"/>
  <c r="L18" i="9"/>
  <c r="M33" i="9"/>
  <c r="L33" i="9"/>
  <c r="M49" i="9"/>
  <c r="L49" i="9"/>
  <c r="M14" i="9"/>
  <c r="L14" i="9"/>
  <c r="M9" i="9"/>
  <c r="L9" i="9"/>
  <c r="M13" i="9"/>
  <c r="L13" i="9"/>
  <c r="M34" i="9"/>
  <c r="L34" i="9"/>
  <c r="M12" i="9"/>
  <c r="L12" i="9"/>
  <c r="M21" i="9"/>
  <c r="L21" i="9"/>
  <c r="M32" i="9"/>
  <c r="L32" i="9"/>
  <c r="M43" i="9"/>
  <c r="L43" i="9"/>
  <c r="M27" i="9"/>
  <c r="L27" i="9"/>
  <c r="M39" i="9"/>
  <c r="L39" i="9"/>
  <c r="M26" i="9"/>
  <c r="L26" i="9"/>
  <c r="M29" i="9"/>
  <c r="L29" i="9"/>
  <c r="M28" i="9"/>
  <c r="L28" i="9"/>
  <c r="M8" i="9"/>
  <c r="L8" i="9"/>
  <c r="M22" i="9"/>
  <c r="L22" i="9"/>
  <c r="M15" i="9"/>
  <c r="L15" i="9"/>
  <c r="M41" i="9"/>
  <c r="L41" i="9"/>
  <c r="M51" i="9"/>
  <c r="L51" i="9"/>
  <c r="M30" i="9"/>
  <c r="L30" i="9"/>
  <c r="M16" i="9"/>
  <c r="L16" i="9"/>
  <c r="M11" i="9"/>
  <c r="L11" i="9"/>
  <c r="M6" i="9"/>
  <c r="L6" i="9"/>
  <c r="M45" i="9"/>
  <c r="L45" i="9"/>
  <c r="M20" i="9"/>
  <c r="L20" i="9"/>
  <c r="M31" i="9"/>
  <c r="L31" i="9"/>
  <c r="M38" i="9"/>
  <c r="L38" i="9"/>
  <c r="M36" i="9"/>
  <c r="L36" i="9"/>
  <c r="M35" i="9"/>
  <c r="L35" i="9"/>
  <c r="M48" i="9"/>
  <c r="L48" i="9"/>
  <c r="M47" i="9"/>
  <c r="L47" i="9"/>
  <c r="M23" i="9"/>
  <c r="L23" i="9"/>
  <c r="M19" i="9"/>
  <c r="L19" i="9"/>
  <c r="M44" i="9"/>
  <c r="L44" i="9"/>
  <c r="M25" i="9"/>
  <c r="L25" i="9"/>
  <c r="M17" i="9"/>
  <c r="L17" i="9"/>
  <c r="M5" i="9"/>
  <c r="L5" i="9"/>
  <c r="O5" i="9" s="1"/>
  <c r="M50" i="9"/>
  <c r="L50" i="9"/>
  <c r="M24" i="9"/>
  <c r="L24" i="9"/>
  <c r="M10" i="9"/>
  <c r="L10" i="9"/>
  <c r="M40" i="9"/>
  <c r="L40" i="9"/>
  <c r="M42" i="9"/>
  <c r="L42" i="9"/>
  <c r="O6" i="9"/>
  <c r="F24" i="4"/>
  <c r="M8" i="7"/>
  <c r="M48" i="7"/>
  <c r="M52" i="7"/>
  <c r="M38" i="7"/>
  <c r="M36" i="7"/>
  <c r="M28" i="7"/>
  <c r="M12" i="7"/>
  <c r="M39" i="7"/>
  <c r="M23" i="7"/>
  <c r="M7" i="7"/>
  <c r="M42" i="7"/>
  <c r="M26" i="7"/>
  <c r="M10" i="7"/>
  <c r="M44" i="7"/>
  <c r="M49" i="7"/>
  <c r="M33" i="7"/>
  <c r="M17" i="7"/>
  <c r="M51" i="7"/>
  <c r="M35" i="7"/>
  <c r="M19" i="7"/>
  <c r="M22" i="7"/>
  <c r="M6" i="7"/>
  <c r="M32" i="7"/>
  <c r="M45" i="7"/>
  <c r="M29" i="7"/>
  <c r="M13" i="7"/>
  <c r="M40" i="7"/>
  <c r="M16" i="7"/>
  <c r="M47" i="7"/>
  <c r="M31" i="7"/>
  <c r="M15" i="7"/>
  <c r="M50" i="7"/>
  <c r="M34" i="7"/>
  <c r="M18" i="7"/>
  <c r="M4" i="7"/>
  <c r="M41" i="7"/>
  <c r="M25" i="7"/>
  <c r="M9" i="7"/>
  <c r="M43" i="7"/>
  <c r="M27" i="7"/>
  <c r="M11" i="7"/>
  <c r="M46" i="7"/>
  <c r="M30" i="7"/>
  <c r="M14" i="7"/>
  <c r="M37" i="7"/>
  <c r="M21" i="7"/>
  <c r="M5" i="7"/>
  <c r="F28" i="4" l="1"/>
  <c r="F26" i="4"/>
  <c r="M54" i="7"/>
  <c r="F30" i="4" l="1"/>
  <c r="H14" i="4"/>
  <c r="I14" i="4" s="1"/>
  <c r="J14" i="4" s="1"/>
  <c r="H13" i="4"/>
  <c r="I13" i="4" s="1"/>
  <c r="J13" i="4" s="1"/>
  <c r="H15" i="4" l="1"/>
  <c r="H16" i="4"/>
  <c r="H18" i="4" l="1"/>
  <c r="I15" i="4"/>
  <c r="I18" i="4" s="1"/>
  <c r="J15" i="4" l="1"/>
  <c r="J18" i="4" s="1"/>
  <c r="K13" i="4" l="1"/>
  <c r="K14" i="4" s="1"/>
  <c r="L18" i="4"/>
  <c r="J30" i="4" s="1"/>
  <c r="K15" i="4" l="1"/>
  <c r="K18" i="4" s="1"/>
  <c r="I27" i="4" l="1"/>
  <c r="I29" i="4" l="1"/>
  <c r="I30" i="4"/>
</calcChain>
</file>

<file path=xl/sharedStrings.xml><?xml version="1.0" encoding="utf-8"?>
<sst xmlns="http://schemas.openxmlformats.org/spreadsheetml/2006/main" count="69" uniqueCount="55">
  <si>
    <t>Velikost podniku:</t>
  </si>
  <si>
    <t>Malý podnik</t>
  </si>
  <si>
    <t>Střední podnik</t>
  </si>
  <si>
    <t>Velký podnik</t>
  </si>
  <si>
    <t>Celkem pozemní instalace FVE ze všech PM</t>
  </si>
  <si>
    <t>Celkem střešní instalace FVE ze všech PM</t>
  </si>
  <si>
    <t>kWh</t>
  </si>
  <si>
    <t>kW</t>
  </si>
  <si>
    <t>Zvolte velikost podniku</t>
  </si>
  <si>
    <t>CELKEM</t>
  </si>
  <si>
    <t>Vypočítaný přibližný příkon elektrolyzéru</t>
  </si>
  <si>
    <t>Kapacita akumulace ze všech PM</t>
  </si>
  <si>
    <t>Hodinová výroba vodíku ve všech PM</t>
  </si>
  <si>
    <t>poz</t>
  </si>
  <si>
    <t>stř</t>
  </si>
  <si>
    <t>FVE</t>
  </si>
  <si>
    <t>kontrola</t>
  </si>
  <si>
    <t>Bateriová úložiště</t>
  </si>
  <si>
    <t>Elektrolyzéry</t>
  </si>
  <si>
    <t>Náklady FVE</t>
  </si>
  <si>
    <t>Náklady AKU</t>
  </si>
  <si>
    <t>Náklady elektrolyzér</t>
  </si>
  <si>
    <t>dotace dle parametrů</t>
  </si>
  <si>
    <t>dotace dle GBER</t>
  </si>
  <si>
    <t>suma</t>
  </si>
  <si>
    <t>zbývá příkon</t>
  </si>
  <si>
    <t>příkon kW</t>
  </si>
  <si>
    <t>.</t>
  </si>
  <si>
    <t>,</t>
  </si>
  <si>
    <t>pozemní instalace FVE (kW)</t>
  </si>
  <si>
    <t>Upozornění a Informace</t>
  </si>
  <si>
    <t>-</t>
  </si>
  <si>
    <t>PŘEDÁVACÍ MÍSTO
(číslo/znak)</t>
  </si>
  <si>
    <t>střešní instalace FVE (kW)</t>
  </si>
  <si>
    <r>
      <t xml:space="preserve">1.  Uveďte </t>
    </r>
    <r>
      <rPr>
        <b/>
        <sz val="10"/>
        <rFont val="Calibri"/>
        <family val="2"/>
        <charset val="238"/>
        <scheme val="minor"/>
      </rPr>
      <t>VÝKONY INSTALOVANÝCH FVE</t>
    </r>
    <r>
      <rPr>
        <sz val="10"/>
        <rFont val="Calibri"/>
        <family val="2"/>
        <charset val="238"/>
        <scheme val="minor"/>
      </rPr>
      <t xml:space="preserve"> (v kW) za jednotlivé předávací místo</t>
    </r>
  </si>
  <si>
    <t>KAPACITA AKUMULACE
(kWh)</t>
  </si>
  <si>
    <r>
      <t>HODINOVÁ VÝROBA VODÍKU (m</t>
    </r>
    <r>
      <rPr>
        <b/>
        <vertAlign val="superscript"/>
        <sz val="10"/>
        <color theme="0"/>
        <rFont val="Calibri"/>
        <family val="2"/>
        <charset val="238"/>
        <scheme val="minor"/>
      </rPr>
      <t>3</t>
    </r>
    <r>
      <rPr>
        <b/>
        <sz val="10"/>
        <color theme="0"/>
        <rFont val="Calibri"/>
        <family val="2"/>
        <charset val="238"/>
        <scheme val="minor"/>
      </rPr>
      <t>/hod)</t>
    </r>
  </si>
  <si>
    <r>
      <t>m</t>
    </r>
    <r>
      <rPr>
        <b/>
        <vertAlign val="superscript"/>
        <sz val="10"/>
        <color theme="1"/>
        <rFont val="Calibri"/>
        <family val="2"/>
        <charset val="238"/>
        <scheme val="minor"/>
      </rPr>
      <t>3</t>
    </r>
    <r>
      <rPr>
        <b/>
        <sz val="10"/>
        <color theme="1"/>
        <rFont val="Calibri"/>
        <family val="2"/>
        <charset val="238"/>
        <scheme val="minor"/>
      </rPr>
      <t>/hod</t>
    </r>
  </si>
  <si>
    <t>ROZPOČET</t>
  </si>
  <si>
    <r>
      <t xml:space="preserve">Souhrná maximální výše dotace na celý projekt </t>
    </r>
    <r>
      <rPr>
        <sz val="11"/>
        <rFont val="Calibri"/>
        <family val="2"/>
        <charset val="238"/>
        <scheme val="minor"/>
      </rPr>
      <t>(</t>
    </r>
    <r>
      <rPr>
        <i/>
        <sz val="11"/>
        <rFont val="Calibri"/>
        <family val="2"/>
        <charset val="238"/>
        <scheme val="minor"/>
      </rPr>
      <t>zohledňující místo realizace a velikosti podniku</t>
    </r>
    <r>
      <rPr>
        <sz val="11"/>
        <rFont val="Calibri"/>
        <family val="2"/>
        <charset val="238"/>
        <scheme val="minor"/>
      </rPr>
      <t>)</t>
    </r>
    <r>
      <rPr>
        <b/>
        <sz val="11"/>
        <rFont val="Calibri"/>
        <family val="2"/>
        <charset val="238"/>
        <scheme val="minor"/>
      </rPr>
      <t xml:space="preserve"> [Kč]</t>
    </r>
  </si>
  <si>
    <t>MAXIMÁLNÍ VÝŠE DOTACE 
(v Kč)</t>
  </si>
  <si>
    <t>NÁZEV PROJEKTU</t>
  </si>
  <si>
    <t>Doplňte 
CELKOVÉ VÝDAJE 
dle rozpočtu v Kč</t>
  </si>
  <si>
    <t>Doplňte 
ZPŮSOBILÉ VÝDAJE 
dle rozpočtu v Kč</t>
  </si>
  <si>
    <t xml:space="preserve">MIN </t>
  </si>
  <si>
    <t>Energetický management, řídící technika, TDI</t>
  </si>
  <si>
    <t>GBER od 2024</t>
  </si>
  <si>
    <t>B+E+EM</t>
  </si>
  <si>
    <t>přesah GBER</t>
  </si>
  <si>
    <t>přesah TP</t>
  </si>
  <si>
    <t>(verze 23.02.2024)                                                                                                               po doplnění list uložte do .pdf formátu a přiložte k žádosti o podporu z programu RES+</t>
  </si>
  <si>
    <r>
      <t xml:space="preserve">3.  Uveďte hodinovou </t>
    </r>
    <r>
      <rPr>
        <b/>
        <sz val="10"/>
        <rFont val="Calibri"/>
        <family val="2"/>
        <charset val="238"/>
        <scheme val="minor"/>
      </rPr>
      <t>VÝROBNÍ KAPACITU ELEKTROLYZÉRŮ</t>
    </r>
    <r>
      <rPr>
        <sz val="10"/>
        <rFont val="Calibri"/>
        <family val="2"/>
        <charset val="238"/>
        <scheme val="minor"/>
      </rPr>
      <t xml:space="preserve"> (v m</t>
    </r>
    <r>
      <rPr>
        <vertAlign val="superscript"/>
        <sz val="10"/>
        <rFont val="Calibri"/>
        <family val="2"/>
        <charset val="238"/>
        <scheme val="minor"/>
      </rPr>
      <t>3</t>
    </r>
    <r>
      <rPr>
        <sz val="10"/>
        <rFont val="Calibri"/>
        <family val="2"/>
        <charset val="238"/>
        <scheme val="minor"/>
      </rPr>
      <t>/hod) za každé předávací místo jednotlivě</t>
    </r>
  </si>
  <si>
    <r>
      <t xml:space="preserve">2.  Uveďte </t>
    </r>
    <r>
      <rPr>
        <b/>
        <sz val="10"/>
        <rFont val="Calibri"/>
        <family val="2"/>
        <charset val="238"/>
        <scheme val="minor"/>
      </rPr>
      <t>KAPACITY BATERIOVÝCH ULOŽIŠŤ</t>
    </r>
    <r>
      <rPr>
        <sz val="10"/>
        <rFont val="Calibri"/>
        <family val="2"/>
        <charset val="238"/>
        <scheme val="minor"/>
      </rPr>
      <t xml:space="preserve"> (v kWh) za každé předávací místo jednotlivě</t>
    </r>
  </si>
  <si>
    <t>výdaje na projektovou přípravu, propagaci a vynucené investice (opravy střech, elektroinstalace) zahrňte do výdajů na FVE</t>
  </si>
  <si>
    <r>
      <t xml:space="preserve">4.  Uveďte název projektu, typ podniku z hlediska VP  a způsobilé výdaje a </t>
    </r>
    <r>
      <rPr>
        <b/>
        <sz val="10"/>
        <rFont val="Calibri"/>
        <family val="2"/>
        <charset val="238"/>
        <scheme val="minor"/>
      </rPr>
      <t>SOUHRN</t>
    </r>
    <r>
      <rPr>
        <sz val="10"/>
        <rFont val="Calibri"/>
        <family val="2"/>
        <charset val="238"/>
        <scheme val="minor"/>
      </rPr>
      <t xml:space="preserve"> vytiskněte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</si>
</sst>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* #,##0\ &quot;Kč&quot;_-;\-* #,##0\ &quot;Kč&quot;_-;_-* &quot;-&quot;\ &quot;Kč&quot;_-;_-@_-"/>
    <numFmt numFmtId="43" formatCode="_-* #,##0.00_-;\-* #,##0.00_-;_-* &quot;-&quot;??_-;_-@_-"/>
    <numFmt numFmtId="164" formatCode="#,##0.0"/>
    <numFmt numFmtId="165" formatCode="#,##0.00_ ;\-#,##0.00\ "/>
    <numFmt numFmtId="166" formatCode="#,##0.0_ ;\-#,##0.0\ "/>
    <numFmt numFmtId="167" formatCode="0.0%"/>
  </numFmts>
  <fonts count="3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0" tint="-0.34998626667073579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i/>
      <sz val="1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  <scheme val="minor"/>
    </font>
    <font>
      <b/>
      <sz val="10"/>
      <color theme="0" tint="-0.34998626667073579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 tint="-0.34998626667073579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vertAlign val="superscript"/>
      <sz val="10"/>
      <color theme="1"/>
      <name val="Calibri"/>
      <family val="2"/>
      <charset val="238"/>
      <scheme val="minor"/>
    </font>
    <font>
      <b/>
      <vertAlign val="superscript"/>
      <sz val="10"/>
      <color theme="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0"/>
      <color theme="0" tint="-0.499984740745262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 style="thick">
        <color theme="0"/>
      </top>
      <bottom/>
      <diagonal/>
    </border>
    <border>
      <left style="thick">
        <color theme="0" tint="-0.34998626667073579"/>
      </left>
      <right style="thick">
        <color theme="0" tint="-0.34998626667073579"/>
      </right>
      <top/>
      <bottom/>
      <diagonal/>
    </border>
    <border>
      <left/>
      <right/>
      <top style="thick">
        <color theme="0"/>
      </top>
      <bottom/>
      <diagonal/>
    </border>
    <border>
      <left/>
      <right/>
      <top/>
      <bottom style="thick">
        <color theme="0"/>
      </bottom>
      <diagonal/>
    </border>
    <border>
      <left/>
      <right style="thin">
        <color theme="0" tint="-0.34998626667073579"/>
      </right>
      <top/>
      <bottom style="thick">
        <color theme="0" tint="-0.34998626667073579"/>
      </bottom>
      <diagonal/>
    </border>
    <border>
      <left/>
      <right style="thin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/>
      <right style="thin">
        <color theme="0" tint="-0.34998626667073579"/>
      </right>
      <top style="thick">
        <color theme="0" tint="-0.34998626667073579"/>
      </top>
      <bottom style="thick">
        <color theme="0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 style="thick">
        <color theme="0" tint="-0.34998626667073579"/>
      </right>
      <top/>
      <bottom style="thick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thick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/>
      <right/>
      <top style="thick">
        <color theme="0"/>
      </top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 style="thick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2">
    <xf numFmtId="0" fontId="0" fillId="0" borderId="0" xfId="0"/>
    <xf numFmtId="0" fontId="14" fillId="2" borderId="4" xfId="0" applyFont="1" applyFill="1" applyBorder="1" applyAlignment="1" applyProtection="1">
      <alignment horizontal="center"/>
      <protection hidden="1"/>
    </xf>
    <xf numFmtId="0" fontId="8" fillId="2" borderId="0" xfId="0" applyFont="1" applyFill="1" applyAlignment="1" applyProtection="1">
      <alignment horizontal="center"/>
      <protection hidden="1"/>
    </xf>
    <xf numFmtId="0" fontId="0" fillId="3" borderId="0" xfId="0" applyFill="1"/>
    <xf numFmtId="0" fontId="14" fillId="2" borderId="2" xfId="0" applyFont="1" applyFill="1" applyBorder="1" applyAlignment="1" applyProtection="1">
      <alignment horizontal="center"/>
      <protection hidden="1"/>
    </xf>
    <xf numFmtId="0" fontId="14" fillId="2" borderId="3" xfId="0" applyFont="1" applyFill="1" applyBorder="1" applyAlignment="1" applyProtection="1">
      <alignment horizontal="center"/>
      <protection hidden="1"/>
    </xf>
    <xf numFmtId="0" fontId="13" fillId="3" borderId="8" xfId="0" applyFont="1" applyFill="1" applyBorder="1" applyAlignment="1" applyProtection="1">
      <alignment horizontal="center"/>
      <protection hidden="1"/>
    </xf>
    <xf numFmtId="0" fontId="6" fillId="3" borderId="0" xfId="0" applyFont="1" applyFill="1"/>
    <xf numFmtId="0" fontId="8" fillId="3" borderId="4" xfId="0" applyFont="1" applyFill="1" applyBorder="1" applyAlignment="1" applyProtection="1">
      <alignment horizontal="center"/>
      <protection hidden="1"/>
    </xf>
    <xf numFmtId="0" fontId="8" fillId="3" borderId="0" xfId="0" applyFont="1" applyFill="1" applyAlignment="1" applyProtection="1">
      <alignment horizont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43" fontId="18" fillId="2" borderId="2" xfId="1" applyFont="1" applyFill="1" applyBorder="1" applyAlignment="1" applyProtection="1">
      <alignment horizontal="center" vertical="center"/>
      <protection hidden="1"/>
    </xf>
    <xf numFmtId="0" fontId="7" fillId="2" borderId="17" xfId="0" applyFont="1" applyFill="1" applyBorder="1" applyAlignment="1" applyProtection="1">
      <alignment horizontal="center" vertical="center" wrapText="1"/>
      <protection hidden="1"/>
    </xf>
    <xf numFmtId="0" fontId="7" fillId="2" borderId="26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Protection="1">
      <protection hidden="1"/>
    </xf>
    <xf numFmtId="0" fontId="0" fillId="0" borderId="0" xfId="0" applyProtection="1">
      <protection hidden="1"/>
    </xf>
    <xf numFmtId="0" fontId="0" fillId="2" borderId="5" xfId="0" applyFill="1" applyBorder="1" applyAlignment="1" applyProtection="1">
      <alignment wrapText="1"/>
      <protection hidden="1"/>
    </xf>
    <xf numFmtId="0" fontId="10" fillId="2" borderId="0" xfId="0" applyFont="1" applyFill="1" applyBorder="1" applyAlignment="1" applyProtection="1">
      <alignment horizontal="center" vertical="center" wrapText="1"/>
      <protection hidden="1"/>
    </xf>
    <xf numFmtId="0" fontId="11" fillId="2" borderId="0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wrapText="1"/>
      <protection hidden="1"/>
    </xf>
    <xf numFmtId="2" fontId="9" fillId="2" borderId="2" xfId="0" applyNumberFormat="1" applyFont="1" applyFill="1" applyBorder="1" applyProtection="1">
      <protection hidden="1"/>
    </xf>
    <xf numFmtId="0" fontId="12" fillId="2" borderId="10" xfId="0" applyFont="1" applyFill="1" applyBorder="1" applyProtection="1">
      <protection hidden="1"/>
    </xf>
    <xf numFmtId="0" fontId="15" fillId="4" borderId="9" xfId="0" applyFont="1" applyFill="1" applyBorder="1" applyAlignment="1" applyProtection="1">
      <alignment horizontal="left" indent="1"/>
      <protection hidden="1"/>
    </xf>
    <xf numFmtId="164" fontId="20" fillId="0" borderId="0" xfId="0" applyNumberFormat="1" applyFont="1" applyProtection="1">
      <protection hidden="1"/>
    </xf>
    <xf numFmtId="2" fontId="9" fillId="2" borderId="3" xfId="0" applyNumberFormat="1" applyFont="1" applyFill="1" applyBorder="1" applyProtection="1">
      <protection hidden="1"/>
    </xf>
    <xf numFmtId="0" fontId="12" fillId="2" borderId="11" xfId="0" applyFont="1" applyFill="1" applyBorder="1" applyProtection="1">
      <protection hidden="1"/>
    </xf>
    <xf numFmtId="2" fontId="9" fillId="2" borderId="4" xfId="0" applyNumberFormat="1" applyFont="1" applyFill="1" applyBorder="1" applyProtection="1">
      <protection hidden="1"/>
    </xf>
    <xf numFmtId="0" fontId="12" fillId="2" borderId="12" xfId="0" applyFont="1" applyFill="1" applyBorder="1" applyProtection="1">
      <protection hidden="1"/>
    </xf>
    <xf numFmtId="0" fontId="12" fillId="3" borderId="6" xfId="0" applyFont="1" applyFill="1" applyBorder="1" applyAlignment="1" applyProtection="1">
      <alignment horizontal="center" vertical="center"/>
      <protection hidden="1"/>
    </xf>
    <xf numFmtId="2" fontId="12" fillId="3" borderId="8" xfId="0" applyNumberFormat="1" applyFont="1" applyFill="1" applyBorder="1" applyAlignment="1" applyProtection="1">
      <alignment horizontal="right" vertical="center" indent="3"/>
      <protection hidden="1"/>
    </xf>
    <xf numFmtId="2" fontId="12" fillId="3" borderId="8" xfId="0" applyNumberFormat="1" applyFont="1" applyFill="1" applyBorder="1" applyProtection="1">
      <protection hidden="1"/>
    </xf>
    <xf numFmtId="0" fontId="12" fillId="3" borderId="8" xfId="0" applyFont="1" applyFill="1" applyBorder="1" applyProtection="1">
      <protection hidden="1"/>
    </xf>
    <xf numFmtId="0" fontId="0" fillId="0" borderId="0" xfId="0" applyBorder="1" applyProtection="1">
      <protection hidden="1"/>
    </xf>
    <xf numFmtId="0" fontId="0" fillId="2" borderId="13" xfId="0" applyFill="1" applyBorder="1" applyAlignment="1" applyProtection="1">
      <alignment wrapText="1"/>
      <protection hidden="1"/>
    </xf>
    <xf numFmtId="43" fontId="21" fillId="5" borderId="2" xfId="1" applyFont="1" applyFill="1" applyBorder="1" applyAlignment="1" applyProtection="1">
      <alignment horizontal="center" vertical="center"/>
      <protection hidden="1"/>
    </xf>
    <xf numFmtId="165" fontId="21" fillId="5" borderId="2" xfId="1" applyNumberFormat="1" applyFont="1" applyFill="1" applyBorder="1" applyAlignment="1" applyProtection="1">
      <alignment horizontal="right" vertical="center" indent="2"/>
      <protection hidden="1"/>
    </xf>
    <xf numFmtId="165" fontId="17" fillId="2" borderId="2" xfId="1" applyNumberFormat="1" applyFont="1" applyFill="1" applyBorder="1" applyAlignment="1" applyProtection="1">
      <alignment horizontal="right" vertical="center" indent="3"/>
      <protection hidden="1"/>
    </xf>
    <xf numFmtId="43" fontId="17" fillId="2" borderId="2" xfId="1" applyFont="1" applyFill="1" applyBorder="1" applyAlignment="1" applyProtection="1">
      <alignment horizontal="right" vertical="center"/>
      <protection hidden="1"/>
    </xf>
    <xf numFmtId="0" fontId="16" fillId="2" borderId="2" xfId="0" applyFont="1" applyFill="1" applyBorder="1" applyAlignment="1" applyProtection="1">
      <alignment horizontal="left" vertical="center"/>
      <protection hidden="1"/>
    </xf>
    <xf numFmtId="0" fontId="0" fillId="3" borderId="4" xfId="0" applyFill="1" applyBorder="1" applyAlignment="1" applyProtection="1">
      <alignment wrapText="1"/>
      <protection hidden="1"/>
    </xf>
    <xf numFmtId="0" fontId="0" fillId="3" borderId="4" xfId="0" applyFill="1" applyBorder="1" applyAlignment="1" applyProtection="1">
      <alignment horizontal="center"/>
      <protection hidden="1"/>
    </xf>
    <xf numFmtId="0" fontId="0" fillId="3" borderId="4" xfId="0" applyFill="1" applyBorder="1" applyProtection="1">
      <protection hidden="1"/>
    </xf>
    <xf numFmtId="0" fontId="20" fillId="3" borderId="0" xfId="0" applyFont="1" applyFill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2" borderId="0" xfId="0" applyFill="1" applyProtection="1">
      <protection hidden="1"/>
    </xf>
    <xf numFmtId="0" fontId="0" fillId="2" borderId="7" xfId="0" applyFill="1" applyBorder="1" applyAlignment="1" applyProtection="1">
      <alignment wrapText="1"/>
      <protection hidden="1"/>
    </xf>
    <xf numFmtId="0" fontId="2" fillId="0" borderId="0" xfId="0" applyFont="1" applyProtection="1">
      <protection hidden="1"/>
    </xf>
    <xf numFmtId="0" fontId="0" fillId="3" borderId="5" xfId="0" applyFill="1" applyBorder="1" applyAlignment="1" applyProtection="1">
      <alignment wrapText="1"/>
      <protection hidden="1"/>
    </xf>
    <xf numFmtId="0" fontId="0" fillId="3" borderId="0" xfId="0" applyFill="1" applyAlignment="1" applyProtection="1">
      <alignment horizontal="center"/>
      <protection hidden="1"/>
    </xf>
    <xf numFmtId="0" fontId="0" fillId="3" borderId="0" xfId="0" applyFill="1" applyProtection="1">
      <protection hidden="1"/>
    </xf>
    <xf numFmtId="0" fontId="0" fillId="3" borderId="7" xfId="0" applyFill="1" applyBorder="1" applyAlignment="1" applyProtection="1">
      <alignment wrapText="1"/>
      <protection hidden="1"/>
    </xf>
    <xf numFmtId="0" fontId="9" fillId="0" borderId="2" xfId="0" applyFont="1" applyBorder="1" applyAlignment="1" applyProtection="1">
      <alignment horizontal="center" vertical="center"/>
      <protection locked="0" hidden="1"/>
    </xf>
    <xf numFmtId="0" fontId="9" fillId="0" borderId="3" xfId="0" applyFont="1" applyBorder="1" applyAlignment="1" applyProtection="1">
      <alignment horizontal="center" vertical="center"/>
      <protection locked="0" hidden="1"/>
    </xf>
    <xf numFmtId="0" fontId="9" fillId="0" borderId="4" xfId="0" applyFont="1" applyBorder="1" applyAlignment="1" applyProtection="1">
      <alignment horizontal="center" vertical="center"/>
      <protection locked="0" hidden="1"/>
    </xf>
    <xf numFmtId="2" fontId="9" fillId="0" borderId="2" xfId="0" applyNumberFormat="1" applyFont="1" applyBorder="1" applyAlignment="1" applyProtection="1">
      <alignment horizontal="right" vertical="center" indent="3"/>
      <protection locked="0" hidden="1"/>
    </xf>
    <xf numFmtId="2" fontId="9" fillId="0" borderId="0" xfId="0" applyNumberFormat="1" applyFont="1" applyBorder="1" applyAlignment="1" applyProtection="1">
      <alignment horizontal="right" vertical="center" indent="3"/>
      <protection locked="0" hidden="1"/>
    </xf>
    <xf numFmtId="0" fontId="4" fillId="3" borderId="0" xfId="0" applyFont="1" applyFill="1" applyBorder="1" applyAlignment="1" applyProtection="1">
      <alignment vertical="center" wrapText="1"/>
      <protection hidden="1"/>
    </xf>
    <xf numFmtId="0" fontId="4" fillId="3" borderId="5" xfId="0" applyFont="1" applyFill="1" applyBorder="1" applyAlignment="1" applyProtection="1">
      <alignment vertical="center" wrapText="1"/>
      <protection hidden="1"/>
    </xf>
    <xf numFmtId="0" fontId="10" fillId="2" borderId="17" xfId="0" applyFont="1" applyFill="1" applyBorder="1" applyAlignment="1" applyProtection="1">
      <alignment horizontal="center" vertical="center" wrapText="1"/>
      <protection hidden="1"/>
    </xf>
    <xf numFmtId="0" fontId="0" fillId="2" borderId="19" xfId="0" applyFill="1" applyBorder="1" applyAlignment="1" applyProtection="1">
      <alignment horizontal="center"/>
      <protection hidden="1"/>
    </xf>
    <xf numFmtId="0" fontId="0" fillId="2" borderId="19" xfId="0" applyFill="1" applyBorder="1" applyProtection="1">
      <protection hidden="1"/>
    </xf>
    <xf numFmtId="0" fontId="0" fillId="2" borderId="15" xfId="0" applyFill="1" applyBorder="1" applyAlignment="1" applyProtection="1">
      <alignment horizontal="center"/>
      <protection hidden="1"/>
    </xf>
    <xf numFmtId="0" fontId="0" fillId="2" borderId="15" xfId="0" applyFill="1" applyBorder="1" applyProtection="1">
      <protection hidden="1"/>
    </xf>
    <xf numFmtId="0" fontId="0" fillId="2" borderId="16" xfId="0" applyFill="1" applyBorder="1" applyAlignment="1" applyProtection="1">
      <alignment horizontal="center"/>
      <protection hidden="1"/>
    </xf>
    <xf numFmtId="0" fontId="0" fillId="2" borderId="16" xfId="0" applyFill="1" applyBorder="1" applyProtection="1">
      <protection hidden="1"/>
    </xf>
    <xf numFmtId="0" fontId="21" fillId="6" borderId="8" xfId="0" applyFont="1" applyFill="1" applyBorder="1" applyAlignment="1" applyProtection="1">
      <alignment horizontal="center" vertical="center"/>
      <protection hidden="1"/>
    </xf>
    <xf numFmtId="0" fontId="21" fillId="2" borderId="8" xfId="0" applyFont="1" applyFill="1" applyBorder="1" applyAlignment="1" applyProtection="1">
      <alignment horizontal="center"/>
      <protection hidden="1"/>
    </xf>
    <xf numFmtId="0" fontId="21" fillId="6" borderId="8" xfId="0" applyFont="1" applyFill="1" applyBorder="1" applyAlignment="1" applyProtection="1">
      <alignment horizontal="right" vertical="center" indent="2"/>
      <protection hidden="1"/>
    </xf>
    <xf numFmtId="0" fontId="21" fillId="2" borderId="8" xfId="0" applyFont="1" applyFill="1" applyBorder="1" applyAlignment="1" applyProtection="1">
      <alignment horizontal="right"/>
      <protection hidden="1"/>
    </xf>
    <xf numFmtId="0" fontId="0" fillId="0" borderId="4" xfId="0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19" fillId="0" borderId="0" xfId="0" applyFont="1" applyAlignment="1" applyProtection="1">
      <alignment horizontal="right"/>
      <protection hidden="1"/>
    </xf>
    <xf numFmtId="0" fontId="9" fillId="3" borderId="18" xfId="0" applyFont="1" applyFill="1" applyBorder="1" applyAlignment="1" applyProtection="1">
      <alignment horizontal="center" vertical="center"/>
      <protection locked="0" hidden="1"/>
    </xf>
    <xf numFmtId="0" fontId="9" fillId="3" borderId="3" xfId="0" applyFont="1" applyFill="1" applyBorder="1" applyAlignment="1" applyProtection="1">
      <alignment horizontal="center" vertical="center"/>
      <protection locked="0" hidden="1"/>
    </xf>
    <xf numFmtId="0" fontId="9" fillId="3" borderId="2" xfId="0" applyFont="1" applyFill="1" applyBorder="1" applyAlignment="1" applyProtection="1">
      <alignment horizontal="center" vertical="center"/>
      <protection locked="0" hidden="1"/>
    </xf>
    <xf numFmtId="0" fontId="9" fillId="3" borderId="4" xfId="0" applyFont="1" applyFill="1" applyBorder="1" applyAlignment="1" applyProtection="1">
      <alignment horizontal="center" vertical="center"/>
      <protection locked="0" hidden="1"/>
    </xf>
    <xf numFmtId="0" fontId="9" fillId="3" borderId="18" xfId="0" applyFont="1" applyFill="1" applyBorder="1" applyAlignment="1" applyProtection="1">
      <alignment horizontal="right" vertical="center" indent="2"/>
      <protection locked="0" hidden="1"/>
    </xf>
    <xf numFmtId="0" fontId="9" fillId="3" borderId="3" xfId="0" applyFont="1" applyFill="1" applyBorder="1" applyAlignment="1" applyProtection="1">
      <alignment horizontal="right" vertical="center" indent="2"/>
      <protection locked="0" hidden="1"/>
    </xf>
    <xf numFmtId="0" fontId="9" fillId="3" borderId="20" xfId="0" applyFont="1" applyFill="1" applyBorder="1" applyAlignment="1" applyProtection="1">
      <alignment horizontal="right" vertical="center" indent="2"/>
      <protection locked="0" hidden="1"/>
    </xf>
    <xf numFmtId="0" fontId="22" fillId="3" borderId="0" xfId="0" applyFont="1" applyFill="1" applyBorder="1" applyAlignment="1" applyProtection="1">
      <alignment vertical="center" wrapText="1"/>
      <protection hidden="1"/>
    </xf>
    <xf numFmtId="0" fontId="10" fillId="2" borderId="26" xfId="0" applyFont="1" applyFill="1" applyBorder="1" applyAlignment="1" applyProtection="1">
      <alignment horizontal="center" vertical="center" wrapText="1"/>
      <protection hidden="1"/>
    </xf>
    <xf numFmtId="0" fontId="21" fillId="6" borderId="21" xfId="0" applyFont="1" applyFill="1" applyBorder="1" applyAlignment="1" applyProtection="1">
      <alignment horizontal="center" vertical="center"/>
      <protection hidden="1"/>
    </xf>
    <xf numFmtId="0" fontId="21" fillId="2" borderId="21" xfId="0" applyFont="1" applyFill="1" applyBorder="1" applyAlignment="1" applyProtection="1">
      <alignment horizontal="center"/>
      <protection hidden="1"/>
    </xf>
    <xf numFmtId="0" fontId="21" fillId="6" borderId="21" xfId="0" applyFont="1" applyFill="1" applyBorder="1" applyAlignment="1" applyProtection="1">
      <alignment horizontal="right" vertical="center" indent="2"/>
      <protection hidden="1"/>
    </xf>
    <xf numFmtId="0" fontId="21" fillId="2" borderId="21" xfId="0" applyFont="1" applyFill="1" applyBorder="1" applyAlignment="1" applyProtection="1">
      <alignment horizontal="right"/>
      <protection hidden="1"/>
    </xf>
    <xf numFmtId="0" fontId="22" fillId="3" borderId="0" xfId="0" applyFont="1" applyFill="1" applyBorder="1" applyAlignment="1" applyProtection="1">
      <alignment horizontal="left" vertical="center" wrapText="1" indent="2"/>
      <protection hidden="1"/>
    </xf>
    <xf numFmtId="0" fontId="5" fillId="3" borderId="0" xfId="0" applyFont="1" applyFill="1" applyAlignment="1" applyProtection="1">
      <alignment horizontal="right" vertical="center" indent="1"/>
      <protection hidden="1"/>
    </xf>
    <xf numFmtId="0" fontId="3" fillId="3" borderId="0" xfId="0" applyFont="1" applyFill="1" applyProtection="1">
      <protection hidden="1"/>
    </xf>
    <xf numFmtId="0" fontId="3" fillId="3" borderId="5" xfId="0" applyFont="1" applyFill="1" applyBorder="1" applyProtection="1">
      <protection hidden="1"/>
    </xf>
    <xf numFmtId="0" fontId="0" fillId="3" borderId="0" xfId="0" applyFill="1" applyBorder="1" applyProtection="1">
      <protection hidden="1"/>
    </xf>
    <xf numFmtId="0" fontId="5" fillId="3" borderId="5" xfId="0" applyFont="1" applyFill="1" applyBorder="1" applyAlignment="1" applyProtection="1">
      <alignment horizontal="right" wrapText="1" indent="1"/>
      <protection hidden="1"/>
    </xf>
    <xf numFmtId="3" fontId="0" fillId="3" borderId="0" xfId="0" applyNumberFormat="1" applyFill="1" applyBorder="1" applyProtection="1">
      <protection hidden="1"/>
    </xf>
    <xf numFmtId="0" fontId="3" fillId="8" borderId="5" xfId="0" applyFont="1" applyFill="1" applyBorder="1" applyProtection="1">
      <protection hidden="1"/>
    </xf>
    <xf numFmtId="0" fontId="0" fillId="8" borderId="0" xfId="0" applyFill="1" applyBorder="1" applyProtection="1">
      <protection hidden="1"/>
    </xf>
    <xf numFmtId="0" fontId="22" fillId="8" borderId="5" xfId="0" applyFont="1" applyFill="1" applyBorder="1" applyAlignment="1" applyProtection="1">
      <alignment horizontal="right" indent="1"/>
      <protection hidden="1"/>
    </xf>
    <xf numFmtId="0" fontId="9" fillId="8" borderId="28" xfId="0" applyFont="1" applyFill="1" applyBorder="1" applyAlignment="1" applyProtection="1">
      <alignment horizontal="right" indent="1"/>
      <protection hidden="1"/>
    </xf>
    <xf numFmtId="0" fontId="9" fillId="8" borderId="28" xfId="0" applyFont="1" applyFill="1" applyBorder="1" applyAlignment="1" applyProtection="1">
      <alignment horizontal="left" indent="1"/>
      <protection hidden="1"/>
    </xf>
    <xf numFmtId="0" fontId="9" fillId="3" borderId="0" xfId="0" applyFont="1" applyFill="1" applyBorder="1" applyAlignment="1" applyProtection="1">
      <alignment horizontal="left" indent="1"/>
      <protection hidden="1"/>
    </xf>
    <xf numFmtId="0" fontId="9" fillId="8" borderId="29" xfId="0" applyFont="1" applyFill="1" applyBorder="1" applyAlignment="1" applyProtection="1">
      <alignment horizontal="right" indent="1"/>
      <protection hidden="1"/>
    </xf>
    <xf numFmtId="0" fontId="9" fillId="8" borderId="29" xfId="0" applyFont="1" applyFill="1" applyBorder="1" applyAlignment="1" applyProtection="1">
      <alignment horizontal="left" indent="1"/>
      <protection hidden="1"/>
    </xf>
    <xf numFmtId="0" fontId="4" fillId="8" borderId="5" xfId="0" applyFont="1" applyFill="1" applyBorder="1" applyAlignment="1" applyProtection="1">
      <alignment horizontal="right" indent="1"/>
      <protection hidden="1"/>
    </xf>
    <xf numFmtId="1" fontId="9" fillId="8" borderId="0" xfId="0" applyNumberFormat="1" applyFont="1" applyFill="1" applyBorder="1" applyAlignment="1" applyProtection="1">
      <alignment horizontal="right" indent="1"/>
      <protection hidden="1"/>
    </xf>
    <xf numFmtId="0" fontId="9" fillId="8" borderId="0" xfId="0" applyFont="1" applyFill="1" applyBorder="1" applyAlignment="1" applyProtection="1">
      <alignment horizontal="left" indent="1"/>
      <protection hidden="1"/>
    </xf>
    <xf numFmtId="0" fontId="20" fillId="8" borderId="5" xfId="0" applyFont="1" applyFill="1" applyBorder="1" applyProtection="1">
      <protection hidden="1"/>
    </xf>
    <xf numFmtId="0" fontId="5" fillId="3" borderId="0" xfId="0" applyFont="1" applyFill="1" applyBorder="1" applyAlignment="1" applyProtection="1">
      <alignment horizontal="center" wrapText="1"/>
      <protection hidden="1"/>
    </xf>
    <xf numFmtId="0" fontId="0" fillId="3" borderId="0" xfId="0" applyFill="1" applyBorder="1" applyAlignment="1" applyProtection="1">
      <alignment horizontal="center"/>
      <protection hidden="1"/>
    </xf>
    <xf numFmtId="0" fontId="3" fillId="8" borderId="0" xfId="0" applyFont="1" applyFill="1" applyBorder="1" applyProtection="1">
      <protection hidden="1"/>
    </xf>
    <xf numFmtId="0" fontId="9" fillId="8" borderId="0" xfId="0" applyFont="1" applyFill="1" applyBorder="1" applyAlignment="1" applyProtection="1">
      <alignment horizontal="center" vertical="center" wrapText="1"/>
      <protection hidden="1"/>
    </xf>
    <xf numFmtId="0" fontId="9" fillId="8" borderId="0" xfId="0" applyFont="1" applyFill="1" applyBorder="1" applyAlignment="1" applyProtection="1">
      <alignment horizontal="right" vertical="center" wrapText="1" indent="1"/>
      <protection hidden="1"/>
    </xf>
    <xf numFmtId="0" fontId="3" fillId="3" borderId="0" xfId="0" applyFont="1" applyFill="1" applyBorder="1" applyProtection="1">
      <protection hidden="1"/>
    </xf>
    <xf numFmtId="0" fontId="9" fillId="3" borderId="0" xfId="0" applyFont="1" applyFill="1" applyBorder="1" applyAlignment="1" applyProtection="1">
      <alignment horizontal="center" vertical="center" wrapText="1"/>
      <protection hidden="1"/>
    </xf>
    <xf numFmtId="0" fontId="9" fillId="3" borderId="0" xfId="0" applyFont="1" applyFill="1" applyBorder="1" applyAlignment="1" applyProtection="1">
      <alignment horizontal="right" vertical="center" wrapText="1" indent="1"/>
      <protection hidden="1"/>
    </xf>
    <xf numFmtId="0" fontId="5" fillId="3" borderId="0" xfId="0" applyFont="1" applyFill="1" applyBorder="1" applyAlignment="1" applyProtection="1">
      <alignment horizontal="right" wrapText="1" indent="2"/>
      <protection hidden="1"/>
    </xf>
    <xf numFmtId="3" fontId="0" fillId="3" borderId="1" xfId="0" applyNumberFormat="1" applyFill="1" applyBorder="1" applyProtection="1">
      <protection hidden="1"/>
    </xf>
    <xf numFmtId="3" fontId="12" fillId="3" borderId="0" xfId="0" applyNumberFormat="1" applyFont="1" applyFill="1" applyBorder="1" applyAlignment="1" applyProtection="1">
      <alignment horizontal="right" vertical="center" indent="1"/>
      <protection hidden="1"/>
    </xf>
    <xf numFmtId="42" fontId="5" fillId="8" borderId="0" xfId="0" applyNumberFormat="1" applyFont="1" applyFill="1" applyBorder="1" applyAlignment="1" applyProtection="1">
      <alignment horizontal="right" vertical="center" indent="1"/>
      <protection hidden="1"/>
    </xf>
    <xf numFmtId="0" fontId="5" fillId="3" borderId="0" xfId="0" applyFont="1" applyFill="1" applyBorder="1" applyAlignment="1" applyProtection="1">
      <alignment horizontal="right" indent="2"/>
      <protection hidden="1"/>
    </xf>
    <xf numFmtId="42" fontId="0" fillId="3" borderId="0" xfId="0" applyNumberFormat="1" applyFill="1" applyBorder="1" applyAlignment="1" applyProtection="1">
      <alignment horizontal="right" indent="1"/>
      <protection hidden="1"/>
    </xf>
    <xf numFmtId="3" fontId="0" fillId="3" borderId="30" xfId="0" applyNumberFormat="1" applyFill="1" applyBorder="1" applyProtection="1">
      <protection hidden="1"/>
    </xf>
    <xf numFmtId="0" fontId="3" fillId="3" borderId="0" xfId="0" applyFont="1" applyFill="1" applyBorder="1" applyAlignment="1" applyProtection="1">
      <alignment wrapText="1"/>
      <protection hidden="1"/>
    </xf>
    <xf numFmtId="42" fontId="0" fillId="3" borderId="0" xfId="0" applyNumberFormat="1" applyFill="1" applyBorder="1" applyProtection="1">
      <protection hidden="1"/>
    </xf>
    <xf numFmtId="0" fontId="0" fillId="7" borderId="0" xfId="0" applyFill="1" applyBorder="1" applyAlignment="1" applyProtection="1">
      <alignment horizontal="right" vertical="center" indent="1"/>
      <protection hidden="1"/>
    </xf>
    <xf numFmtId="42" fontId="27" fillId="7" borderId="0" xfId="0" applyNumberFormat="1" applyFont="1" applyFill="1" applyBorder="1" applyAlignment="1" applyProtection="1">
      <alignment horizontal="right" vertical="center" indent="1"/>
      <protection hidden="1"/>
    </xf>
    <xf numFmtId="0" fontId="3" fillId="0" borderId="0" xfId="0" applyFont="1" applyProtection="1">
      <protection hidden="1"/>
    </xf>
    <xf numFmtId="3" fontId="12" fillId="3" borderId="31" xfId="0" applyNumberFormat="1" applyFont="1" applyFill="1" applyBorder="1" applyAlignment="1" applyProtection="1">
      <alignment horizontal="right" vertical="center" indent="1"/>
      <protection locked="0" hidden="1"/>
    </xf>
    <xf numFmtId="0" fontId="30" fillId="3" borderId="0" xfId="0" applyFont="1" applyFill="1" applyBorder="1" applyAlignment="1" applyProtection="1">
      <alignment vertical="center" wrapText="1"/>
      <protection hidden="1"/>
    </xf>
    <xf numFmtId="43" fontId="28" fillId="0" borderId="0" xfId="1" applyFont="1" applyProtection="1">
      <protection hidden="1"/>
    </xf>
    <xf numFmtId="0" fontId="3" fillId="0" borderId="0" xfId="0" applyFont="1" applyProtection="1">
      <protection locked="0" hidden="1"/>
    </xf>
    <xf numFmtId="166" fontId="28" fillId="0" borderId="0" xfId="1" applyNumberFormat="1" applyFont="1" applyProtection="1">
      <protection hidden="1"/>
    </xf>
    <xf numFmtId="166" fontId="5" fillId="0" borderId="0" xfId="0" applyNumberFormat="1" applyFont="1" applyProtection="1">
      <protection hidden="1"/>
    </xf>
    <xf numFmtId="166" fontId="3" fillId="0" borderId="0" xfId="0" applyNumberFormat="1" applyFont="1" applyProtection="1">
      <protection hidden="1"/>
    </xf>
    <xf numFmtId="0" fontId="5" fillId="0" borderId="0" xfId="0" applyFont="1" applyAlignment="1" applyProtection="1">
      <alignment horizontal="center" vertical="center"/>
      <protection hidden="1"/>
    </xf>
    <xf numFmtId="43" fontId="3" fillId="0" borderId="0" xfId="1" applyFont="1" applyProtection="1">
      <protection hidden="1"/>
    </xf>
    <xf numFmtId="0" fontId="3" fillId="0" borderId="0" xfId="0" applyFont="1" applyFill="1" applyBorder="1" applyAlignment="1" applyProtection="1">
      <alignment horizontal="justify" vertical="top"/>
      <protection hidden="1"/>
    </xf>
    <xf numFmtId="0" fontId="3" fillId="0" borderId="0" xfId="0" applyFont="1"/>
    <xf numFmtId="42" fontId="3" fillId="0" borderId="0" xfId="0" applyNumberFormat="1" applyFont="1"/>
    <xf numFmtId="0" fontId="3" fillId="0" borderId="0" xfId="0" applyFont="1" applyAlignment="1" applyProtection="1">
      <alignment wrapText="1"/>
      <protection hidden="1"/>
    </xf>
    <xf numFmtId="164" fontId="3" fillId="0" borderId="0" xfId="0" applyNumberFormat="1" applyFont="1" applyProtection="1">
      <protection hidden="1"/>
    </xf>
    <xf numFmtId="165" fontId="3" fillId="0" borderId="0" xfId="1" applyNumberFormat="1" applyFont="1" applyProtection="1">
      <protection hidden="1"/>
    </xf>
    <xf numFmtId="165" fontId="3" fillId="3" borderId="0" xfId="1" applyNumberFormat="1" applyFont="1" applyFill="1" applyBorder="1" applyProtection="1">
      <protection hidden="1"/>
    </xf>
    <xf numFmtId="0" fontId="3" fillId="0" borderId="0" xfId="0" applyFont="1" applyBorder="1" applyProtection="1">
      <protection hidden="1"/>
    </xf>
    <xf numFmtId="164" fontId="3" fillId="3" borderId="0" xfId="0" applyNumberFormat="1" applyFont="1" applyFill="1" applyAlignment="1" applyProtection="1">
      <alignment vertical="center"/>
      <protection hidden="1"/>
    </xf>
    <xf numFmtId="165" fontId="3" fillId="3" borderId="0" xfId="1" applyNumberFormat="1" applyFont="1" applyFill="1" applyProtection="1">
      <protection hidden="1"/>
    </xf>
    <xf numFmtId="0" fontId="5" fillId="0" borderId="0" xfId="0" applyFont="1" applyProtection="1">
      <protection hidden="1"/>
    </xf>
    <xf numFmtId="4" fontId="3" fillId="0" borderId="0" xfId="0" applyNumberFormat="1" applyFont="1" applyProtection="1">
      <protection hidden="1"/>
    </xf>
    <xf numFmtId="4" fontId="5" fillId="0" borderId="0" xfId="0" applyNumberFormat="1" applyFont="1" applyProtection="1">
      <protection hidden="1"/>
    </xf>
    <xf numFmtId="0" fontId="0" fillId="2" borderId="7" xfId="0" applyFill="1" applyBorder="1" applyAlignment="1" applyProtection="1">
      <alignment horizontal="center" wrapText="1"/>
      <protection hidden="1"/>
    </xf>
    <xf numFmtId="0" fontId="0" fillId="2" borderId="14" xfId="0" applyFill="1" applyBorder="1" applyAlignment="1" applyProtection="1">
      <alignment horizontal="center" wrapText="1"/>
      <protection hidden="1"/>
    </xf>
    <xf numFmtId="0" fontId="22" fillId="7" borderId="0" xfId="0" applyFont="1" applyFill="1" applyBorder="1" applyAlignment="1" applyProtection="1">
      <alignment horizontal="left" vertical="center" wrapText="1" indent="1"/>
      <protection hidden="1"/>
    </xf>
    <xf numFmtId="0" fontId="22" fillId="7" borderId="5" xfId="0" applyFont="1" applyFill="1" applyBorder="1" applyAlignment="1" applyProtection="1">
      <alignment horizontal="left" vertical="center" wrapText="1" indent="1"/>
      <protection hidden="1"/>
    </xf>
    <xf numFmtId="0" fontId="0" fillId="2" borderId="4" xfId="0" applyFill="1" applyBorder="1" applyAlignment="1" applyProtection="1">
      <alignment horizontal="center" wrapText="1"/>
      <protection hidden="1"/>
    </xf>
    <xf numFmtId="0" fontId="0" fillId="2" borderId="0" xfId="0" applyFill="1" applyBorder="1" applyAlignment="1" applyProtection="1">
      <alignment horizontal="center" wrapText="1"/>
      <protection hidden="1"/>
    </xf>
    <xf numFmtId="0" fontId="0" fillId="2" borderId="2" xfId="0" applyFill="1" applyBorder="1" applyAlignment="1" applyProtection="1">
      <alignment horizontal="center" wrapText="1"/>
      <protection hidden="1"/>
    </xf>
    <xf numFmtId="0" fontId="0" fillId="2" borderId="22" xfId="0" applyFill="1" applyBorder="1" applyAlignment="1" applyProtection="1">
      <alignment horizontal="center" wrapText="1"/>
      <protection hidden="1"/>
    </xf>
    <xf numFmtId="0" fontId="0" fillId="2" borderId="23" xfId="0" applyFill="1" applyBorder="1" applyAlignment="1" applyProtection="1">
      <alignment horizontal="center" wrapText="1"/>
      <protection hidden="1"/>
    </xf>
    <xf numFmtId="0" fontId="0" fillId="2" borderId="25" xfId="0" applyFill="1" applyBorder="1" applyAlignment="1" applyProtection="1">
      <alignment horizontal="center" wrapText="1"/>
      <protection hidden="1"/>
    </xf>
    <xf numFmtId="0" fontId="22" fillId="7" borderId="0" xfId="0" applyFont="1" applyFill="1" applyBorder="1" applyAlignment="1" applyProtection="1">
      <alignment horizontal="left" vertical="center" wrapText="1" indent="2"/>
      <protection hidden="1"/>
    </xf>
    <xf numFmtId="0" fontId="0" fillId="2" borderId="20" xfId="0" applyFill="1" applyBorder="1" applyAlignment="1" applyProtection="1">
      <alignment horizontal="center" wrapText="1"/>
      <protection hidden="1"/>
    </xf>
    <xf numFmtId="0" fontId="0" fillId="2" borderId="27" xfId="0" applyFill="1" applyBorder="1" applyAlignment="1" applyProtection="1">
      <alignment horizontal="center" wrapText="1"/>
      <protection hidden="1"/>
    </xf>
    <xf numFmtId="0" fontId="5" fillId="9" borderId="0" xfId="0" applyFont="1" applyFill="1" applyBorder="1" applyAlignment="1" applyProtection="1">
      <alignment horizontal="center" vertical="center" wrapText="1"/>
      <protection hidden="1"/>
    </xf>
    <xf numFmtId="0" fontId="3" fillId="9" borderId="0" xfId="0" applyFont="1" applyFill="1" applyBorder="1" applyAlignment="1" applyProtection="1">
      <alignment horizontal="center" vertical="center"/>
      <protection hidden="1"/>
    </xf>
    <xf numFmtId="0" fontId="5" fillId="7" borderId="0" xfId="0" applyFont="1" applyFill="1" applyBorder="1" applyAlignment="1" applyProtection="1">
      <alignment horizontal="right" vertical="center" wrapText="1" indent="1"/>
      <protection hidden="1"/>
    </xf>
    <xf numFmtId="0" fontId="0" fillId="7" borderId="0" xfId="0" applyFill="1" applyBorder="1" applyAlignment="1" applyProtection="1">
      <alignment horizontal="right" vertical="center" indent="1"/>
      <protection hidden="1"/>
    </xf>
    <xf numFmtId="0" fontId="9" fillId="3" borderId="24" xfId="0" applyFont="1" applyFill="1" applyBorder="1" applyAlignment="1" applyProtection="1">
      <alignment horizontal="left" vertical="center" indent="1"/>
      <protection locked="0" hidden="1"/>
    </xf>
    <xf numFmtId="0" fontId="9" fillId="3" borderId="3" xfId="0" applyFont="1" applyFill="1" applyBorder="1" applyAlignment="1" applyProtection="1">
      <alignment horizontal="left" vertical="center" indent="1"/>
      <protection locked="0" hidden="1"/>
    </xf>
    <xf numFmtId="0" fontId="9" fillId="3" borderId="32" xfId="0" applyFont="1" applyFill="1" applyBorder="1" applyAlignment="1" applyProtection="1">
      <alignment horizontal="left" vertical="center" indent="1"/>
      <protection locked="0" hidden="1"/>
    </xf>
    <xf numFmtId="0" fontId="29" fillId="3" borderId="0" xfId="0" applyFont="1" applyFill="1" applyAlignment="1" applyProtection="1">
      <alignment horizontal="right" vertical="center"/>
      <protection hidden="1"/>
    </xf>
    <xf numFmtId="167" fontId="3" fillId="0" borderId="0" xfId="0" applyNumberFormat="1" applyFont="1" applyProtection="1">
      <protection hidden="1"/>
    </xf>
    <xf numFmtId="164" fontId="5" fillId="0" borderId="0" xfId="0" applyNumberFormat="1" applyFont="1" applyProtection="1">
      <protection hidden="1"/>
    </xf>
    <xf numFmtId="3" fontId="31" fillId="3" borderId="0" xfId="0" applyNumberFormat="1" applyFont="1" applyFill="1" applyBorder="1" applyProtection="1">
      <protection hidden="1"/>
    </xf>
    <xf numFmtId="3" fontId="15" fillId="4" borderId="9" xfId="0" applyNumberFormat="1" applyFont="1" applyFill="1" applyBorder="1" applyAlignment="1" applyProtection="1">
      <alignment horizontal="left" indent="1"/>
      <protection hidden="1"/>
    </xf>
  </cellXfs>
  <cellStyles count="2">
    <cellStyle name="Čárka" xfId="1" builtinId="3"/>
    <cellStyle name="Normální" xfId="0" builtinId="0"/>
  </cellStyles>
  <dxfs count="25">
    <dxf>
      <font>
        <strike val="0"/>
        <outline val="0"/>
        <shadow val="0"/>
        <u val="none"/>
        <vertAlign val="baseline"/>
        <sz val="10"/>
        <color rgb="FFFF0000"/>
        <name val="Calibri"/>
        <scheme val="minor"/>
      </font>
      <numFmt numFmtId="0" formatCode="General"/>
      <protection locked="1" hidden="1"/>
    </dxf>
    <dxf>
      <fill>
        <patternFill>
          <fgColor indexed="64"/>
          <bgColor theme="0" tint="-0.34998626667073579"/>
        </patternFill>
      </fill>
      <border diagonalUp="0" diagonalDown="0" outline="0">
        <left/>
        <right/>
        <top style="thin">
          <color theme="0" tint="-0.34998626667073579"/>
        </top>
        <bottom style="thin">
          <color theme="0" tint="-0.34998626667073579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rgb="FFFF0000"/>
        <name val="Calibri"/>
        <scheme val="minor"/>
      </font>
      <numFmt numFmtId="3" formatCode="#,##0"/>
      <protection locked="1" hidden="1"/>
    </dxf>
    <dxf>
      <protection locked="1" hidden="1"/>
    </dxf>
    <dxf>
      <protection locked="1" hidden="1"/>
    </dxf>
    <dxf>
      <alignment horizontal="center" vertical="bottom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protection locked="1" hidden="1"/>
    </dxf>
    <dxf>
      <border outline="0">
        <bottom style="medium">
          <color theme="0" tint="-0.34998626667073579"/>
        </bottom>
      </border>
    </dxf>
    <dxf>
      <protection locked="1" hidden="1"/>
    </dxf>
    <dxf>
      <alignment horizontal="right" textRotation="0" wrapText="0" relativeIndent="1" justifyLastLine="0" shrinkToFit="0" readingOrder="0"/>
      <protection locked="1" hidden="1"/>
    </dxf>
    <dxf>
      <fill>
        <patternFill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0" tint="-0.34998626667073579"/>
        </top>
        <bottom style="thin">
          <color theme="0" tint="-0.34998626667073579"/>
        </bottom>
        <vertical/>
      </border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border diagonalUp="0" diagonalDown="0">
        <left style="thick">
          <color theme="0" tint="-0.34998626667073579"/>
        </left>
        <right style="thick">
          <color theme="0" tint="-0.34998626667073579"/>
        </right>
        <top style="thick">
          <color theme="0" tint="-0.34998626667073579"/>
        </top>
        <bottom style="thick">
          <color theme="0" tint="-0.34998626667073579"/>
        </bottom>
      </border>
    </dxf>
    <dxf>
      <protection locked="1" hidden="1"/>
    </dxf>
    <dxf>
      <protection locked="1" hidden="1"/>
    </dxf>
    <dxf>
      <font>
        <i/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>
          <fgColor indexed="64"/>
          <bgColor theme="6" tint="0.79998168889431442"/>
        </patternFill>
      </fill>
      <alignment horizontal="left" vertical="bottom" textRotation="0" wrapText="0" relativeIndent="1" justifyLastLine="0" shrinkToFit="0" readingOrder="0"/>
      <border diagonalUp="0" diagonalDown="0">
        <left style="thick">
          <color theme="0" tint="-0.34998626667073579"/>
        </left>
        <right/>
        <top style="thick">
          <color theme="0"/>
        </top>
        <bottom style="thick">
          <color theme="0"/>
        </bottom>
        <vertical/>
        <horizontal style="thick">
          <color theme="0"/>
        </horizontal>
      </border>
      <protection locked="1" hidden="1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>
          <fgColor indexed="64"/>
          <bgColor theme="0" tint="-0.34998626667073579"/>
        </patternFill>
      </fill>
      <border diagonalUp="0" diagonalDown="0">
        <left/>
        <right style="thick">
          <color theme="0" tint="-0.34998626667073579"/>
        </right>
        <top style="thick">
          <color theme="0" tint="-0.34998626667073579"/>
        </top>
        <bottom style="thick">
          <color theme="0" tint="-0.34998626667073579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  <border diagonalUp="0" diagonalDown="0">
        <left/>
        <right/>
        <top style="thick">
          <color theme="0" tint="-0.34998626667073579"/>
        </top>
        <bottom style="thick">
          <color theme="0" tint="-0.34998626667073579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  <fill>
        <patternFill>
          <fgColor indexed="64"/>
          <bgColor theme="0" tint="-0.34998626667073579"/>
        </patternFill>
      </fill>
      <border diagonalUp="0" diagonalDown="0">
        <left/>
        <right/>
        <top style="thick">
          <color theme="0" tint="-0.34998626667073579"/>
        </top>
        <bottom style="thick">
          <color theme="0" tint="-0.34998626667073579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  <alignment horizontal="right" vertical="center" textRotation="0" wrapText="0" indent="3" justifyLastLine="0" shrinkToFit="0" readingOrder="0"/>
      <border diagonalUp="0" diagonalDown="0">
        <left/>
        <right/>
        <top/>
        <bottom style="thick">
          <color theme="0" tint="-0.34998626667073579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theme="0" tint="-0.34998626667073579"/>
        <name val="Calibri"/>
        <scheme val="minor"/>
      </font>
      <fill>
        <patternFill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ck">
          <color theme="0" tint="-0.34998626667073579"/>
        </top>
        <bottom style="thick">
          <color theme="0" tint="-0.34998626667073579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ck">
          <color theme="0" tint="-0.34998626667073579"/>
        </top>
        <bottom style="thick">
          <color theme="0" tint="-0.34998626667073579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protection locked="1" hidden="1"/>
    </dxf>
  </dxfs>
  <tableStyles count="0" defaultTableStyle="TableStyleMedium2" defaultPivotStyle="PivotStyleLight16"/>
  <colors>
    <mruColors>
      <color rgb="FFDA1A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3" dropStyle="combo" dx="22" fmlaLink="$O$6" fmlaRange="$N$6:$N$8" noThreeD="1" sel="3" val="0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9524</xdr:rowOff>
    </xdr:from>
    <xdr:to>
      <xdr:col>1</xdr:col>
      <xdr:colOff>1</xdr:colOff>
      <xdr:row>2</xdr:row>
      <xdr:rowOff>9525</xdr:rowOff>
    </xdr:to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" y="9524"/>
          <a:ext cx="7505700" cy="5486401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 b="1"/>
            <a:t>Vážený</a:t>
          </a:r>
          <a:r>
            <a:rPr lang="cs-CZ" sz="1100" b="1" baseline="0"/>
            <a:t> žadateli</a:t>
          </a:r>
          <a:r>
            <a:rPr lang="cs-CZ" sz="1100" baseline="0"/>
            <a:t>,</a:t>
          </a:r>
        </a:p>
        <a:p>
          <a:endParaRPr lang="cs-CZ" sz="1100" baseline="0"/>
        </a:p>
        <a:p>
          <a:pPr algn="l"/>
          <a:r>
            <a:rPr lang="cs-CZ" sz="1100" baseline="0"/>
            <a:t>tento nástroj slouží pro </a:t>
          </a:r>
          <a:r>
            <a:rPr lang="cs-CZ" sz="1100" b="1" baseline="0"/>
            <a:t>stanovení maximální výše podpory </a:t>
          </a:r>
          <a:r>
            <a:rPr lang="cs-CZ" sz="1100" baseline="0"/>
            <a:t>Vašeho projektu na rozvoj </a:t>
          </a:r>
          <a:r>
            <a:rPr lang="cs-CZ" sz="1100" b="0" i="1" baseline="0"/>
            <a:t>komunální FVE a </a:t>
          </a:r>
          <a:r>
            <a:rPr lang="cs-CZ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energetické infrastruktury</a:t>
          </a:r>
          <a:r>
            <a:rPr lang="cs-CZ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cs-CZ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jako potenciálu rozvoje energetických společenství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Při vyplňování údajů prosím </a:t>
          </a:r>
          <a:r>
            <a:rPr lang="cs-CZ" sz="1100" baseline="0"/>
            <a:t>postupujte v následujícím pořadí:</a:t>
          </a:r>
        </a:p>
        <a:p>
          <a:endParaRPr lang="cs-CZ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 baseline="0"/>
            <a:t>1.  jako první vyplňte list s názvem "FVE" </a:t>
          </a:r>
          <a:r>
            <a:rPr lang="cs-CZ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cs-CZ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tento list je povinný</a:t>
          </a:r>
          <a:r>
            <a:rPr lang="cs-CZ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cs-CZ" sz="400" b="1" baseline="0"/>
        </a:p>
        <a:p>
          <a:endParaRPr lang="cs-CZ" sz="400" b="1" baseline="0"/>
        </a:p>
        <a:p>
          <a:r>
            <a:rPr lang="cs-CZ" sz="1000" b="0" i="1" baseline="0"/>
            <a:t>údaje vyplňte pro každé předávací místo (PM). Výkony uváděné v kW jednotlivých instalací stejného typu (např. střešní) se v jednom PM (tj. řádku) sčítají. </a:t>
          </a:r>
        </a:p>
        <a:p>
          <a:endParaRPr lang="cs-CZ" sz="1100" b="1" baseline="0"/>
        </a:p>
        <a:p>
          <a:r>
            <a:rPr lang="cs-CZ" sz="1100" b="1" baseline="0"/>
            <a:t>2.  po vyplnění listu "FVE", pokračujte vyplněním listu "Bateriová úložiště" </a:t>
          </a:r>
          <a:r>
            <a:rPr lang="cs-CZ" sz="1100" b="0" baseline="0"/>
            <a:t>(</a:t>
          </a:r>
          <a:r>
            <a:rPr lang="cs-CZ" sz="1100" b="0" i="1" baseline="0"/>
            <a:t>je-li relevantní</a:t>
          </a:r>
          <a:r>
            <a:rPr lang="cs-CZ" sz="1100" b="0" baseline="0"/>
            <a:t>)</a:t>
          </a:r>
        </a:p>
        <a:p>
          <a:endParaRPr lang="cs-CZ" sz="400" b="0" baseline="0"/>
        </a:p>
        <a:p>
          <a:r>
            <a:rPr lang="cs-CZ" sz="10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vyplňte opět údaje za každé předávací místo na samostatný řádek.Každé předávací místo musí být ve všech listech vyplňováno ve stejném řádku. V prvním sloupci vyplňte  pro přehlednost číslo PM (totožné číslo PM uváděné na listu "FVE"). Do buněk v druhém sloupci uvádějte kapacity jednotlivých úložišť v kWh. V případě instalace více baterií v jednom PM se kapacity úložišť sčítají. Když kapacita baterie překročí instalovaný výkon ve stejném PM, je dotace na tuto baterii poměrově krácena k maximální povolené kapacitě dle výzvy.</a:t>
          </a:r>
        </a:p>
        <a:p>
          <a:endParaRPr lang="cs-CZ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 po vyplnění listu "FVE" a případně listu "Bateriová úložiště" pokračujte vyplněním listu "Elektrolyzéry"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cs-CZ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cs-CZ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je-li relevantní</a:t>
          </a:r>
          <a:r>
            <a:rPr lang="cs-CZ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cs-CZ" sz="1000">
            <a:effectLst/>
          </a:endParaRPr>
        </a:p>
        <a:p>
          <a:endParaRPr lang="cs-CZ" sz="4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vyplňte opět za každé PM na samostatný řádek shodný s předchozími listy výrobní kapacitu elektrolyzérů. V prvním sloupci vyplňte číslo PM s souladu s listem "FVE" a "Bateriová úložiště". V případě instalace více elektrolyzérů v jednom PM se výrobní kapacity elektrolyzérů v druhém sloupci sčítají. Pokud součet kapacity baterie a přepočteného výkonu elektrolyzéru překročí výkon FVE v daném PM, je dotace na elektrolyzér poměrově krácena k maximální povolenému výkonu dle výzvy.</a:t>
          </a:r>
        </a:p>
        <a:p>
          <a:pPr eaLnBrk="1" fontAlgn="auto" latinLnBrk="0" hangingPunct="1"/>
          <a:r>
            <a:rPr lang="cs-CZ" sz="10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cs-CZ" sz="1000" i="1">
            <a:effectLst/>
          </a:endParaRPr>
        </a:p>
        <a:p>
          <a:endParaRPr lang="cs-CZ" sz="1000">
            <a:effectLst/>
          </a:endParaRPr>
        </a:p>
        <a:p>
          <a:pPr eaLnBrk="1" fontAlgn="auto" latinLnBrk="0" hangingPunct="1"/>
          <a:r>
            <a:rPr lang="cs-CZ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 přejděte na list "Souhrn"</a:t>
          </a:r>
        </a:p>
        <a:p>
          <a:pPr eaLnBrk="1" fontAlgn="auto" latinLnBrk="0" hangingPunct="1"/>
          <a:r>
            <a:rPr lang="cs-CZ" sz="4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</a:t>
          </a:r>
        </a:p>
        <a:p>
          <a:pPr eaLnBrk="1" fontAlgn="auto" latinLnBrk="0" hangingPunct="1"/>
          <a:r>
            <a:rPr lang="cs-CZ" sz="10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vyberte velikost podniku a region realizace projektu a zadejte další požadované údaje o celkových výdajích, včetně výdajů na energetický management a prvky pro řízení a optimalizaci výroby a spotřeby vyrobené energie. Pole pro vyplnění jsou v tučném rámečku</a:t>
          </a: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cs-CZ" sz="1000" i="1" baseline="0"/>
        </a:p>
        <a:p>
          <a:endParaRPr lang="cs-CZ" sz="1100" baseline="0"/>
        </a:p>
        <a:p>
          <a:r>
            <a:rPr lang="cs-CZ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 l</a:t>
          </a: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ist "Souhrn"</a:t>
          </a:r>
          <a:r>
            <a:rPr lang="cs-CZ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 pdf. formě přiložte k žádosti o dotaci</a:t>
          </a:r>
          <a:endParaRPr lang="cs-CZ" b="1">
            <a:effectLst/>
          </a:endParaRPr>
        </a:p>
        <a:p>
          <a:endParaRPr lang="cs-CZ" sz="1100" baseline="0"/>
        </a:p>
        <a:p>
          <a:endParaRPr lang="cs-CZ" sz="1100" baseline="0"/>
        </a:p>
        <a:p>
          <a:r>
            <a:rPr lang="cs-CZ" sz="1100" b="1" i="1" baseline="0">
              <a:solidFill>
                <a:srgbClr val="FF0000"/>
              </a:solidFill>
            </a:rPr>
            <a:t>Pro stanovení správné výše podpory dbejte prosím na dodržování výše uvedeného postupu a jednotlivé kroky nepřeskakujte!</a:t>
          </a:r>
        </a:p>
        <a:p>
          <a:endParaRPr lang="cs-CZ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s-CZ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případě potřeby více než 50 předávacích míst nás informujte na e-mailové adrese:  oldrich.muzik@sfzp.cz </a:t>
          </a:r>
          <a:endParaRPr lang="cs-CZ" i="1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</xdr:row>
          <xdr:rowOff>0</xdr:rowOff>
        </xdr:from>
        <xdr:to>
          <xdr:col>1</xdr:col>
          <xdr:colOff>1219200</xdr:colOff>
          <xdr:row>6</xdr:row>
          <xdr:rowOff>28575</xdr:rowOff>
        </xdr:to>
        <xdr:sp macro="" textlink="">
          <xdr:nvSpPr>
            <xdr:cNvPr id="4101" name="Drop Down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4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3" name="Tabulka3" displayName="Tabulka3" ref="B2:H54" totalsRowShown="0" headerRowDxfId="24" dataDxfId="23">
  <tableColumns count="7">
    <tableColumn id="1" name="PŘEDÁVACÍ MÍSTO_x000a_(číslo/znak)" dataDxfId="22"/>
    <tableColumn id="6" name="," dataDxfId="21"/>
    <tableColumn id="2" name="pozemní instalace FVE (kW)" dataDxfId="20"/>
    <tableColumn id="7" name="-" dataDxfId="19"/>
    <tableColumn id="3" name="střešní instalace FVE (kW)" dataDxfId="18"/>
    <tableColumn id="8" name="." dataDxfId="17"/>
    <tableColumn id="5" name="Upozornění a Informace" dataDxfId="16">
      <calculatedColumnFormula>IF(Tabulka3[[#This Row],[pozemní instalace FVE (kW)]]+Tabulka3[[#This Row],[střešní instalace FVE (kW)]]&gt;1000,"PŘEKROČEN LIMIT 1 MW VÝKONU FVE NA JEDNO PŘEDÁVACÍ MÍSTO","")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" name="Tabulka32" displayName="Tabulka32" ref="B2:F53" totalsRowShown="0" headerRowDxfId="15" dataDxfId="14" tableBorderDxfId="13">
  <tableColumns count="5">
    <tableColumn id="1" name="PŘEDÁVACÍ MÍSTO_x000a_(číslo/znak)" dataDxfId="12"/>
    <tableColumn id="3" name="." dataDxfId="11"/>
    <tableColumn id="4" name="KAPACITA AKUMULACE_x000a_(kWh)" dataDxfId="10"/>
    <tableColumn id="5" name="-" dataDxfId="1"/>
    <tableColumn id="2" name="Upozornění a Informace" dataDxfId="0">
      <calculatedColumnFormula>IF(Tabulka32[[#This Row],[KAPACITA AKUMULACE
(kWh)]]=0,"",IF((Tabulka3[[#This Row],[pozemní instalace FVE (kW)]]+Tabulka3[[#This Row],[střešní instalace FVE (kW)]])=0,"V DANÉM PŘEDÁVACÍM MÍSTĚ NENÍ NAINSTALOVÁNA ŽÁDNÁ FVE",IF(Tabulka32[[#This Row],[KAPACITA AKUMULACE
(kWh)]]&lt;0.2*(Tabulka3[[#This Row],[pozemní instalace FVE (kW)]]+Tabulka3[[#This Row],[střešní instalace FVE (kW)]]),"BATERIE S KAPACITOU POD 20% VÝKONU FVE V DANÉM PM JE NEZPŮSOBILÁ",IF(Tabulka32[[#This Row],[KAPACITA AKUMULACE
(kWh)]]&gt;(Tabulka3[[#This Row],[pozemní instalace FVE (kW)]]+Tabulka3[[#This Row],[střešní instalace FVE (kW)]]),"KAPACITA PŘESAHUJÍCÍ VÝKON FVE V DANÉM PM UŽ DÁLE NEZVYŠUJE DOTACI",""))))</calculatedColumnFormula>
    </tableColumn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id="2" name="Tabulka323" displayName="Tabulka323" ref="B2:F53" totalsRowShown="0" headerRowDxfId="9" dataDxfId="7" headerRowBorderDxfId="8">
  <tableColumns count="5">
    <tableColumn id="1" name="PŘEDÁVACÍ MÍSTO_x000a_(číslo/znak)" dataDxfId="6"/>
    <tableColumn id="5" name="." dataDxfId="5"/>
    <tableColumn id="4" name="HODINOVÁ VÝROBA VODÍKU (m3/hod)" dataDxfId="4"/>
    <tableColumn id="3" name="-" dataDxfId="3"/>
    <tableColumn id="2" name="Upozornění a Informace" dataDxfId="2">
      <calculatedColumnFormula>IF(Tabulka323[[#This Row],[HODINOVÁ VÝROBA VODÍKU (m3/hod)]]=0,"",IF((Tabulka3[[#This Row],[pozemní instalace FVE (kW)]]+Tabulka3[[#This Row],[střešní instalace FVE (kW)]])=0,"V DANÉM PŘEDÁVACÍM MÍSTĚ NENÍ NAINSTALOVÁNA ŽÁDNÁ FVE",IF(I3&lt;0.1*(Tabulka3[[#This Row],[pozemní instalace FVE (kW)]]+Tabulka3[[#This Row],[střešní instalace FVE (kW)]]),"ELEKTROLYZÉR S VÝKONEM POD 10% VÝKONU FVE V DANÉM PM JE NEZPŮSOBILÝ",IF(I3&gt;0.6*(Tabulka3[[#This Row],[pozemní instalace FVE (kW)]]+Tabulka3[[#This Row],[střešní instalace FVE (kW)]]),"VÝKON ELEKTROLYZÉRU PŘESAHUJÍCÍ 60 % VÝKONU FVE V DANÉM PM UŽ DÁLE NEZVYŠUJE DOTACI",IF(Tabulka32[[#This Row],[KAPACITA AKUMULACE
(kWh)]]&gt;(Tabulka3[[#This Row],[pozemní instalace FVE (kW)]]+Tabulka3[[#This Row],[střešní instalace FVE (kW)]]),"PODPORA PRO AKUMULACI V DANÉM PM UŽ JE PLNĚ VYČERPÁNA BATERIÍ",IF(I3&gt;(Tabulka3[[#This Row],[pozemní instalace FVE (kW)]]+Tabulka3[[#This Row],[střešní instalace FVE (kW)]]-Tabulka32[[#This Row],[KAPACITA AKUMULACE
(kWh)]]),"VÝKON ELEKTROLYZÉRU PŘESAHUJÍCÍ VÝKON FVE PO ODEČTENÍ KAPACITY BATERIE V DANÉM PM UŽ DÁLE NEZVYŠUJE DOTACI",""))))))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K12"/>
  <sheetViews>
    <sheetView showRowColHeaders="0" tabSelected="1" zoomScaleNormal="100" workbookViewId="0">
      <selection sqref="A1:XFD1048576"/>
    </sheetView>
  </sheetViews>
  <sheetFormatPr defaultColWidth="0" defaultRowHeight="15" zeroHeight="1" x14ac:dyDescent="0.25"/>
  <cols>
    <col min="1" max="1" width="112.28515625" style="3" customWidth="1"/>
    <col min="2" max="10" width="9.140625" style="3" hidden="1" customWidth="1"/>
    <col min="11" max="11" width="38.7109375" style="3" hidden="1" customWidth="1"/>
    <col min="12" max="16384" width="9.140625" style="3" hidden="1"/>
  </cols>
  <sheetData>
    <row r="1" spans="1:1" ht="213.75" customHeight="1" x14ac:dyDescent="0.25"/>
    <row r="2" spans="1:1" ht="245.25" customHeight="1" x14ac:dyDescent="0.25"/>
    <row r="12" spans="1:1" hidden="1" x14ac:dyDescent="0.25">
      <c r="A12" s="7"/>
    </row>
  </sheetData>
  <sheetProtection password="CFDE" sheet="1" objects="1" scenarios="1"/>
  <pageMargins left="0.7" right="0.7" top="0.78740157499999996" bottom="0.78740157499999996" header="0.3" footer="0.3"/>
  <pageSetup paperSize="9" orientation="portrait" r:id="rId1"/>
  <headerFooter>
    <oddHeader>&amp;CPříloha - výpočet dotace pro komunální FVE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58"/>
  <sheetViews>
    <sheetView showGridLines="0" zoomScaleNormal="100" workbookViewId="0">
      <selection activeCell="J1" sqref="J1:XFD1048576"/>
    </sheetView>
  </sheetViews>
  <sheetFormatPr defaultColWidth="0" defaultRowHeight="15" zeroHeight="1" x14ac:dyDescent="0.25"/>
  <cols>
    <col min="1" max="1" width="5.7109375" style="16" customWidth="1"/>
    <col min="2" max="2" width="15.7109375" style="44" customWidth="1"/>
    <col min="3" max="3" width="4.7109375" style="2" customWidth="1"/>
    <col min="4" max="4" width="16.7109375" style="15" customWidth="1"/>
    <col min="5" max="5" width="4.7109375" style="45" customWidth="1"/>
    <col min="6" max="6" width="16.7109375" style="15" customWidth="1"/>
    <col min="7" max="7" width="4.7109375" style="45" customWidth="1"/>
    <col min="8" max="8" width="57.7109375" style="15" customWidth="1"/>
    <col min="9" max="9" width="5.7109375" style="46" customWidth="1"/>
    <col min="10" max="10" width="12.85546875" style="124" hidden="1"/>
    <col min="11" max="11" width="15.7109375" style="124" hidden="1"/>
    <col min="12" max="12" width="14.85546875" style="124" hidden="1"/>
    <col min="13" max="14" width="15.7109375" style="124" hidden="1"/>
    <col min="15" max="18" width="9.140625" style="124" hidden="1"/>
    <col min="19" max="16384" width="9.140625" style="15" hidden="1"/>
  </cols>
  <sheetData>
    <row r="1" spans="1:18" ht="21" customHeight="1" x14ac:dyDescent="0.25">
      <c r="A1" s="149" t="s">
        <v>34</v>
      </c>
      <c r="B1" s="149"/>
      <c r="C1" s="149"/>
      <c r="D1" s="149"/>
      <c r="E1" s="149"/>
      <c r="F1" s="149"/>
      <c r="G1" s="149"/>
      <c r="H1" s="149"/>
      <c r="I1" s="150"/>
    </row>
    <row r="2" spans="1:18" s="20" customFormat="1" ht="38.25" customHeight="1" x14ac:dyDescent="0.25">
      <c r="A2" s="16"/>
      <c r="B2" s="17" t="s">
        <v>32</v>
      </c>
      <c r="C2" s="10" t="s">
        <v>28</v>
      </c>
      <c r="D2" s="17" t="s">
        <v>29</v>
      </c>
      <c r="E2" s="10" t="s">
        <v>31</v>
      </c>
      <c r="F2" s="17" t="s">
        <v>33</v>
      </c>
      <c r="G2" s="10" t="s">
        <v>27</v>
      </c>
      <c r="H2" s="18" t="s">
        <v>30</v>
      </c>
      <c r="I2" s="147"/>
      <c r="J2" s="137" t="s">
        <v>13</v>
      </c>
      <c r="K2" s="137" t="s">
        <v>14</v>
      </c>
      <c r="L2" s="137" t="s">
        <v>19</v>
      </c>
      <c r="M2" s="137" t="s">
        <v>16</v>
      </c>
      <c r="N2" s="137"/>
      <c r="O2" s="137"/>
      <c r="P2" s="137"/>
      <c r="Q2" s="137"/>
      <c r="R2" s="137"/>
    </row>
    <row r="3" spans="1:18" ht="15.75" thickBot="1" x14ac:dyDescent="0.3">
      <c r="B3" s="52"/>
      <c r="C3" s="4"/>
      <c r="D3" s="55"/>
      <c r="E3" s="21"/>
      <c r="F3" s="55"/>
      <c r="G3" s="22"/>
      <c r="H3" s="23" t="str">
        <f>IF(Tabulka3[[#This Row],[pozemní instalace FVE (kW)]]+Tabulka3[[#This Row],[střešní instalace FVE (kW)]]&gt;1000,"VÝKON PŘESAHUJÍCÍ 1 MW NA PŘEDÁVACÍ MÍSTO UŽ NEZVYŠUJE DOTACI","")</f>
        <v/>
      </c>
      <c r="I3" s="147"/>
      <c r="J3" s="138">
        <f>IF(Tabulka3[[#This Row],[pozemní instalace FVE (kW)]]=0,0,Tabulka3[[#This Row],[pozemní instalace FVE (kW)]]*(-1283*LN(Tabulka3[[#This Row],[pozemní instalace FVE (kW)]])+32182))</f>
        <v>0</v>
      </c>
      <c r="K3" s="138">
        <f>IF(Tabulka3[[#This Row],[střešní instalace FVE (kW)]]=0,0,Tabulka3[[#This Row],[střešní instalace FVE (kW)]]*(-1283*LN(Tabulka3[[#This Row],[střešní instalace FVE (kW)]])+32182))</f>
        <v>0</v>
      </c>
      <c r="L3" s="138">
        <f>IF(AND(Tabulka3[[#This Row],[pozemní instalace FVE (kW)]]&lt;=0,Tabulka3[[#This Row],[střešní instalace FVE (kW)]]&lt;=0),0,IF(AND(Tabulka3[[#This Row],[pozemní instalace FVE (kW)]]+Tabulka3[[#This Row],[střešní instalace FVE (kW)]]&gt;0,(Tabulka3[[#This Row],[pozemní instalace FVE (kW)]]+Tabulka3[[#This Row],[střešní instalace FVE (kW)]])&lt;=1000),(Tabulka3[[#This Row],[pozemní instalace FVE (kW)]]+Tabulka3[[#This Row],[střešní instalace FVE (kW)]])*(-1283*LN(Tabulka3[[#This Row],[pozemní instalace FVE (kW)]]+Tabulka3[[#This Row],[střešní instalace FVE (kW)]])+32182),IF((Tabulka3[[#This Row],[pozemní instalace FVE (kW)]]+Tabulka3[[#This Row],[střešní instalace FVE (kW)]])&gt;1000,1000*(-1283*LN(Tabulka3[[#This Row],[pozemní instalace FVE (kW)]]+Tabulka3[[#This Row],[střešní instalace FVE (kW)]])+32182))))</f>
        <v>0</v>
      </c>
      <c r="M3" s="139">
        <f>L3-K3-J3</f>
        <v>0</v>
      </c>
    </row>
    <row r="4" spans="1:18" ht="16.5" thickTop="1" thickBot="1" x14ac:dyDescent="0.3">
      <c r="B4" s="53"/>
      <c r="C4" s="5"/>
      <c r="D4" s="55"/>
      <c r="E4" s="25"/>
      <c r="F4" s="55"/>
      <c r="G4" s="26"/>
      <c r="H4" s="23" t="str">
        <f>IF(Tabulka3[[#This Row],[pozemní instalace FVE (kW)]]+Tabulka3[[#This Row],[střešní instalace FVE (kW)]]&gt;1000,"VÝKON PŘESAHUJÍCÍ 1 MW NA PŘEDÁVACÍ MÍSTO UŽ NEZVYŠUJE DOTACI","")</f>
        <v/>
      </c>
      <c r="I4" s="147"/>
      <c r="J4" s="138">
        <f>IF(Tabulka3[[#This Row],[pozemní instalace FVE (kW)]]=0,0,Tabulka3[[#This Row],[pozemní instalace FVE (kW)]]*(-1283*LN(Tabulka3[[#This Row],[pozemní instalace FVE (kW)]])+32182))</f>
        <v>0</v>
      </c>
      <c r="K4" s="138">
        <f>IF(Tabulka3[[#This Row],[střešní instalace FVE (kW)]]=0,0,Tabulka3[[#This Row],[střešní instalace FVE (kW)]]*(-1283*LN(Tabulka3[[#This Row],[střešní instalace FVE (kW)]])+32182))</f>
        <v>0</v>
      </c>
      <c r="L4" s="138">
        <f>IF(AND(Tabulka3[[#This Row],[pozemní instalace FVE (kW)]]&lt;=0,Tabulka3[[#This Row],[střešní instalace FVE (kW)]]&lt;=0),0,IF(AND(Tabulka3[[#This Row],[pozemní instalace FVE (kW)]]+Tabulka3[[#This Row],[střešní instalace FVE (kW)]]&gt;0,(Tabulka3[[#This Row],[pozemní instalace FVE (kW)]]+Tabulka3[[#This Row],[střešní instalace FVE (kW)]])&lt;=1000),(Tabulka3[[#This Row],[pozemní instalace FVE (kW)]]+Tabulka3[[#This Row],[střešní instalace FVE (kW)]])*(-1283*LN(Tabulka3[[#This Row],[pozemní instalace FVE (kW)]]+Tabulka3[[#This Row],[střešní instalace FVE (kW)]])+32182),IF((Tabulka3[[#This Row],[pozemní instalace FVE (kW)]]+Tabulka3[[#This Row],[střešní instalace FVE (kW)]])&gt;1000,1000*(-1283*LN(Tabulka3[[#This Row],[pozemní instalace FVE (kW)]]+Tabulka3[[#This Row],[střešní instalace FVE (kW)]])+32182))))</f>
        <v>0</v>
      </c>
      <c r="M4" s="139">
        <f t="shared" ref="M4:M34" si="0">L4-K4-J4</f>
        <v>0</v>
      </c>
    </row>
    <row r="5" spans="1:18" ht="16.5" thickTop="1" thickBot="1" x14ac:dyDescent="0.3">
      <c r="B5" s="53"/>
      <c r="C5" s="5"/>
      <c r="D5" s="55"/>
      <c r="E5" s="25"/>
      <c r="F5" s="55"/>
      <c r="G5" s="26"/>
      <c r="H5" s="23" t="str">
        <f>IF(Tabulka3[[#This Row],[pozemní instalace FVE (kW)]]+Tabulka3[[#This Row],[střešní instalace FVE (kW)]]&gt;1000,"VÝKON PŘESAHUJÍCÍ 1 MW NA PŘEDÁVACÍ MÍSTO UŽ NEZVYŠUJE DOTACI","")</f>
        <v/>
      </c>
      <c r="I5" s="147"/>
      <c r="J5" s="138">
        <f>IF(Tabulka3[[#This Row],[pozemní instalace FVE (kW)]]=0,0,Tabulka3[[#This Row],[pozemní instalace FVE (kW)]]*(-1283*LN(Tabulka3[[#This Row],[pozemní instalace FVE (kW)]])+32182))</f>
        <v>0</v>
      </c>
      <c r="K5" s="138">
        <f>IF(Tabulka3[[#This Row],[střešní instalace FVE (kW)]]=0,0,Tabulka3[[#This Row],[střešní instalace FVE (kW)]]*(-1283*LN(Tabulka3[[#This Row],[střešní instalace FVE (kW)]])+32182))</f>
        <v>0</v>
      </c>
      <c r="L5" s="138">
        <f>IF(AND(Tabulka3[[#This Row],[pozemní instalace FVE (kW)]]&lt;=0,Tabulka3[[#This Row],[střešní instalace FVE (kW)]]&lt;=0),0,IF(AND(Tabulka3[[#This Row],[pozemní instalace FVE (kW)]]+Tabulka3[[#This Row],[střešní instalace FVE (kW)]]&gt;0,(Tabulka3[[#This Row],[pozemní instalace FVE (kW)]]+Tabulka3[[#This Row],[střešní instalace FVE (kW)]])&lt;=1000),(Tabulka3[[#This Row],[pozemní instalace FVE (kW)]]+Tabulka3[[#This Row],[střešní instalace FVE (kW)]])*(-1283*LN(Tabulka3[[#This Row],[pozemní instalace FVE (kW)]]+Tabulka3[[#This Row],[střešní instalace FVE (kW)]])+32182),IF((Tabulka3[[#This Row],[pozemní instalace FVE (kW)]]+Tabulka3[[#This Row],[střešní instalace FVE (kW)]])&gt;1000,1000*(-1283*LN(Tabulka3[[#This Row],[pozemní instalace FVE (kW)]]+Tabulka3[[#This Row],[střešní instalace FVE (kW)]])+32182))))</f>
        <v>0</v>
      </c>
      <c r="M5" s="139">
        <f t="shared" si="0"/>
        <v>0</v>
      </c>
    </row>
    <row r="6" spans="1:18" ht="16.5" thickTop="1" thickBot="1" x14ac:dyDescent="0.3">
      <c r="B6" s="53"/>
      <c r="C6" s="5"/>
      <c r="D6" s="55"/>
      <c r="E6" s="25"/>
      <c r="F6" s="55"/>
      <c r="G6" s="26"/>
      <c r="H6" s="23" t="str">
        <f>IF(Tabulka3[[#This Row],[pozemní instalace FVE (kW)]]+Tabulka3[[#This Row],[střešní instalace FVE (kW)]]&gt;1000,"VÝKON PŘESAHUJÍCÍ 1 MW NA PŘEDÁVACÍ MÍSTO UŽ NEZVYŠUJE DOTACI","")</f>
        <v/>
      </c>
      <c r="I6" s="147"/>
      <c r="J6" s="138">
        <f>IF(Tabulka3[[#This Row],[pozemní instalace FVE (kW)]]=0,0,Tabulka3[[#This Row],[pozemní instalace FVE (kW)]]*(-1283*LN(Tabulka3[[#This Row],[pozemní instalace FVE (kW)]])+32182))</f>
        <v>0</v>
      </c>
      <c r="K6" s="138">
        <f>IF(Tabulka3[[#This Row],[střešní instalace FVE (kW)]]=0,0,Tabulka3[[#This Row],[střešní instalace FVE (kW)]]*(-1283*LN(Tabulka3[[#This Row],[střešní instalace FVE (kW)]])+32182))</f>
        <v>0</v>
      </c>
      <c r="L6" s="138">
        <f>IF(AND(Tabulka3[[#This Row],[pozemní instalace FVE (kW)]]&lt;=0,Tabulka3[[#This Row],[střešní instalace FVE (kW)]]&lt;=0),0,IF(AND(Tabulka3[[#This Row],[pozemní instalace FVE (kW)]]+Tabulka3[[#This Row],[střešní instalace FVE (kW)]]&gt;0,(Tabulka3[[#This Row],[pozemní instalace FVE (kW)]]+Tabulka3[[#This Row],[střešní instalace FVE (kW)]])&lt;=1000),(Tabulka3[[#This Row],[pozemní instalace FVE (kW)]]+Tabulka3[[#This Row],[střešní instalace FVE (kW)]])*(-1283*LN(Tabulka3[[#This Row],[pozemní instalace FVE (kW)]]+Tabulka3[[#This Row],[střešní instalace FVE (kW)]])+32182),IF((Tabulka3[[#This Row],[pozemní instalace FVE (kW)]]+Tabulka3[[#This Row],[střešní instalace FVE (kW)]])&gt;1000,1000*(-1283*LN(Tabulka3[[#This Row],[pozemní instalace FVE (kW)]]+Tabulka3[[#This Row],[střešní instalace FVE (kW)]])+32182))))</f>
        <v>0</v>
      </c>
      <c r="M6" s="139">
        <f t="shared" si="0"/>
        <v>0</v>
      </c>
    </row>
    <row r="7" spans="1:18" ht="16.5" thickTop="1" thickBot="1" x14ac:dyDescent="0.3">
      <c r="B7" s="53"/>
      <c r="C7" s="5"/>
      <c r="D7" s="55"/>
      <c r="E7" s="25"/>
      <c r="F7" s="55"/>
      <c r="G7" s="26"/>
      <c r="H7" s="23" t="str">
        <f>IF(Tabulka3[[#This Row],[pozemní instalace FVE (kW)]]+Tabulka3[[#This Row],[střešní instalace FVE (kW)]]&gt;1000,"VÝKON PŘESAHUJÍCÍ 1 MW NA PŘEDÁVACÍ MÍSTO UŽ NEZVYŠUJE DOTACI","")</f>
        <v/>
      </c>
      <c r="I7" s="147"/>
      <c r="J7" s="138">
        <f>IF(Tabulka3[[#This Row],[pozemní instalace FVE (kW)]]=0,0,Tabulka3[[#This Row],[pozemní instalace FVE (kW)]]*(-1283*LN(Tabulka3[[#This Row],[pozemní instalace FVE (kW)]])+32182))</f>
        <v>0</v>
      </c>
      <c r="K7" s="138">
        <f>IF(Tabulka3[[#This Row],[střešní instalace FVE (kW)]]=0,0,Tabulka3[[#This Row],[střešní instalace FVE (kW)]]*(-1283*LN(Tabulka3[[#This Row],[střešní instalace FVE (kW)]])+32182))</f>
        <v>0</v>
      </c>
      <c r="L7" s="138">
        <f>IF(AND(Tabulka3[[#This Row],[pozemní instalace FVE (kW)]]&lt;=0,Tabulka3[[#This Row],[střešní instalace FVE (kW)]]&lt;=0),0,IF(AND(Tabulka3[[#This Row],[pozemní instalace FVE (kW)]]+Tabulka3[[#This Row],[střešní instalace FVE (kW)]]&gt;0,(Tabulka3[[#This Row],[pozemní instalace FVE (kW)]]+Tabulka3[[#This Row],[střešní instalace FVE (kW)]])&lt;=1000),(Tabulka3[[#This Row],[pozemní instalace FVE (kW)]]+Tabulka3[[#This Row],[střešní instalace FVE (kW)]])*(-1283*LN(Tabulka3[[#This Row],[pozemní instalace FVE (kW)]]+Tabulka3[[#This Row],[střešní instalace FVE (kW)]])+32182),IF((Tabulka3[[#This Row],[pozemní instalace FVE (kW)]]+Tabulka3[[#This Row],[střešní instalace FVE (kW)]])&gt;1000,1000*(-1283*LN(Tabulka3[[#This Row],[pozemní instalace FVE (kW)]]+Tabulka3[[#This Row],[střešní instalace FVE (kW)]])+32182))))</f>
        <v>0</v>
      </c>
      <c r="M7" s="139">
        <f t="shared" si="0"/>
        <v>0</v>
      </c>
    </row>
    <row r="8" spans="1:18" ht="16.5" thickTop="1" thickBot="1" x14ac:dyDescent="0.3">
      <c r="B8" s="53"/>
      <c r="C8" s="5"/>
      <c r="D8" s="55"/>
      <c r="E8" s="25"/>
      <c r="F8" s="55"/>
      <c r="G8" s="26"/>
      <c r="H8" s="23" t="str">
        <f>IF(Tabulka3[[#This Row],[pozemní instalace FVE (kW)]]+Tabulka3[[#This Row],[střešní instalace FVE (kW)]]&gt;1000,"VÝKON PŘESAHUJÍCÍ 1 MW NA PŘEDÁVACÍ MÍSTO UŽ NEZVYŠUJE DOTACI","")</f>
        <v/>
      </c>
      <c r="I8" s="147"/>
      <c r="J8" s="138">
        <f>IF(Tabulka3[[#This Row],[pozemní instalace FVE (kW)]]=0,0,Tabulka3[[#This Row],[pozemní instalace FVE (kW)]]*(-1283*LN(Tabulka3[[#This Row],[pozemní instalace FVE (kW)]])+32182))</f>
        <v>0</v>
      </c>
      <c r="K8" s="138">
        <f>IF(Tabulka3[[#This Row],[střešní instalace FVE (kW)]]=0,0,Tabulka3[[#This Row],[střešní instalace FVE (kW)]]*(-1283*LN(Tabulka3[[#This Row],[střešní instalace FVE (kW)]])+32182))</f>
        <v>0</v>
      </c>
      <c r="L8" s="138">
        <f>IF(AND(Tabulka3[[#This Row],[pozemní instalace FVE (kW)]]&lt;=0,Tabulka3[[#This Row],[střešní instalace FVE (kW)]]&lt;=0),0,IF(AND(Tabulka3[[#This Row],[pozemní instalace FVE (kW)]]+Tabulka3[[#This Row],[střešní instalace FVE (kW)]]&gt;0,(Tabulka3[[#This Row],[pozemní instalace FVE (kW)]]+Tabulka3[[#This Row],[střešní instalace FVE (kW)]])&lt;=1000),(Tabulka3[[#This Row],[pozemní instalace FVE (kW)]]+Tabulka3[[#This Row],[střešní instalace FVE (kW)]])*(-1283*LN(Tabulka3[[#This Row],[pozemní instalace FVE (kW)]]+Tabulka3[[#This Row],[střešní instalace FVE (kW)]])+32182),IF((Tabulka3[[#This Row],[pozemní instalace FVE (kW)]]+Tabulka3[[#This Row],[střešní instalace FVE (kW)]])&gt;1000,1000*(-1283*LN(Tabulka3[[#This Row],[pozemní instalace FVE (kW)]]+Tabulka3[[#This Row],[střešní instalace FVE (kW)]])+32182))))</f>
        <v>0</v>
      </c>
      <c r="M8" s="139">
        <f t="shared" si="0"/>
        <v>0</v>
      </c>
    </row>
    <row r="9" spans="1:18" ht="16.5" thickTop="1" thickBot="1" x14ac:dyDescent="0.3">
      <c r="B9" s="53"/>
      <c r="C9" s="5"/>
      <c r="D9" s="55"/>
      <c r="E9" s="25"/>
      <c r="F9" s="55"/>
      <c r="G9" s="26"/>
      <c r="H9" s="23" t="str">
        <f>IF(Tabulka3[[#This Row],[pozemní instalace FVE (kW)]]+Tabulka3[[#This Row],[střešní instalace FVE (kW)]]&gt;1000,"VÝKON PŘESAHUJÍCÍ 1 MW NA PŘEDÁVACÍ MÍSTO UŽ NEZVYŠUJE DOTACI","")</f>
        <v/>
      </c>
      <c r="I9" s="147"/>
      <c r="J9" s="138">
        <f>IF(Tabulka3[[#This Row],[pozemní instalace FVE (kW)]]=0,0,Tabulka3[[#This Row],[pozemní instalace FVE (kW)]]*(-1283*LN(Tabulka3[[#This Row],[pozemní instalace FVE (kW)]])+32182))</f>
        <v>0</v>
      </c>
      <c r="K9" s="138">
        <f>IF(Tabulka3[[#This Row],[střešní instalace FVE (kW)]]=0,0,Tabulka3[[#This Row],[střešní instalace FVE (kW)]]*(-1283*LN(Tabulka3[[#This Row],[střešní instalace FVE (kW)]])+32182))</f>
        <v>0</v>
      </c>
      <c r="L9" s="138">
        <f>IF(AND(Tabulka3[[#This Row],[pozemní instalace FVE (kW)]]&lt;=0,Tabulka3[[#This Row],[střešní instalace FVE (kW)]]&lt;=0),0,IF(AND(Tabulka3[[#This Row],[pozemní instalace FVE (kW)]]+Tabulka3[[#This Row],[střešní instalace FVE (kW)]]&gt;0,(Tabulka3[[#This Row],[pozemní instalace FVE (kW)]]+Tabulka3[[#This Row],[střešní instalace FVE (kW)]])&lt;=1000),(Tabulka3[[#This Row],[pozemní instalace FVE (kW)]]+Tabulka3[[#This Row],[střešní instalace FVE (kW)]])*(-1283*LN(Tabulka3[[#This Row],[pozemní instalace FVE (kW)]]+Tabulka3[[#This Row],[střešní instalace FVE (kW)]])+32182),IF((Tabulka3[[#This Row],[pozemní instalace FVE (kW)]]+Tabulka3[[#This Row],[střešní instalace FVE (kW)]])&gt;1000,1000*(-1283*LN(Tabulka3[[#This Row],[pozemní instalace FVE (kW)]]+Tabulka3[[#This Row],[střešní instalace FVE (kW)]])+32182))))</f>
        <v>0</v>
      </c>
      <c r="M9" s="139">
        <f t="shared" si="0"/>
        <v>0</v>
      </c>
    </row>
    <row r="10" spans="1:18" ht="16.5" thickTop="1" thickBot="1" x14ac:dyDescent="0.3">
      <c r="B10" s="53"/>
      <c r="C10" s="5"/>
      <c r="D10" s="55"/>
      <c r="E10" s="25"/>
      <c r="F10" s="55"/>
      <c r="G10" s="26"/>
      <c r="H10" s="23" t="str">
        <f>IF(Tabulka3[[#This Row],[pozemní instalace FVE (kW)]]+Tabulka3[[#This Row],[střešní instalace FVE (kW)]]&gt;1000,"VÝKON PŘESAHUJÍCÍ 1 MW NA PŘEDÁVACÍ MÍSTO UŽ NEZVYŠUJE DOTACI","")</f>
        <v/>
      </c>
      <c r="I10" s="147"/>
      <c r="J10" s="138">
        <f>IF(Tabulka3[[#This Row],[pozemní instalace FVE (kW)]]=0,0,Tabulka3[[#This Row],[pozemní instalace FVE (kW)]]*(-1283*LN(Tabulka3[[#This Row],[pozemní instalace FVE (kW)]])+32182))</f>
        <v>0</v>
      </c>
      <c r="K10" s="138">
        <f>IF(Tabulka3[[#This Row],[střešní instalace FVE (kW)]]=0,0,Tabulka3[[#This Row],[střešní instalace FVE (kW)]]*(-1283*LN(Tabulka3[[#This Row],[střešní instalace FVE (kW)]])+32182))</f>
        <v>0</v>
      </c>
      <c r="L10" s="138">
        <f>IF(AND(Tabulka3[[#This Row],[pozemní instalace FVE (kW)]]&lt;=0,Tabulka3[[#This Row],[střešní instalace FVE (kW)]]&lt;=0),0,IF(AND(Tabulka3[[#This Row],[pozemní instalace FVE (kW)]]+Tabulka3[[#This Row],[střešní instalace FVE (kW)]]&gt;0,(Tabulka3[[#This Row],[pozemní instalace FVE (kW)]]+Tabulka3[[#This Row],[střešní instalace FVE (kW)]])&lt;=1000),(Tabulka3[[#This Row],[pozemní instalace FVE (kW)]]+Tabulka3[[#This Row],[střešní instalace FVE (kW)]])*(-1283*LN(Tabulka3[[#This Row],[pozemní instalace FVE (kW)]]+Tabulka3[[#This Row],[střešní instalace FVE (kW)]])+32182),IF((Tabulka3[[#This Row],[pozemní instalace FVE (kW)]]+Tabulka3[[#This Row],[střešní instalace FVE (kW)]])&gt;1000,1000*(-1283*LN(Tabulka3[[#This Row],[pozemní instalace FVE (kW)]]+Tabulka3[[#This Row],[střešní instalace FVE (kW)]])+32182))))</f>
        <v>0</v>
      </c>
      <c r="M10" s="139">
        <f t="shared" si="0"/>
        <v>0</v>
      </c>
    </row>
    <row r="11" spans="1:18" ht="16.5" thickTop="1" thickBot="1" x14ac:dyDescent="0.3">
      <c r="B11" s="53"/>
      <c r="C11" s="5"/>
      <c r="D11" s="55"/>
      <c r="E11" s="25"/>
      <c r="F11" s="55"/>
      <c r="G11" s="26"/>
      <c r="H11" s="23" t="str">
        <f>IF(Tabulka3[[#This Row],[pozemní instalace FVE (kW)]]+Tabulka3[[#This Row],[střešní instalace FVE (kW)]]&gt;1000,"VÝKON PŘESAHUJÍCÍ 1 MW NA PŘEDÁVACÍ MÍSTO UŽ NEZVYŠUJE DOTACI","")</f>
        <v/>
      </c>
      <c r="I11" s="147"/>
      <c r="J11" s="138">
        <f>IF(Tabulka3[[#This Row],[pozemní instalace FVE (kW)]]=0,0,Tabulka3[[#This Row],[pozemní instalace FVE (kW)]]*(-1283*LN(Tabulka3[[#This Row],[pozemní instalace FVE (kW)]])+32182))</f>
        <v>0</v>
      </c>
      <c r="K11" s="138">
        <f>IF(Tabulka3[[#This Row],[střešní instalace FVE (kW)]]=0,0,Tabulka3[[#This Row],[střešní instalace FVE (kW)]]*(-1283*LN(Tabulka3[[#This Row],[střešní instalace FVE (kW)]])+32182))</f>
        <v>0</v>
      </c>
      <c r="L11" s="138">
        <f>IF(AND(Tabulka3[[#This Row],[pozemní instalace FVE (kW)]]&lt;=0,Tabulka3[[#This Row],[střešní instalace FVE (kW)]]&lt;=0),0,IF(AND(Tabulka3[[#This Row],[pozemní instalace FVE (kW)]]+Tabulka3[[#This Row],[střešní instalace FVE (kW)]]&gt;0,(Tabulka3[[#This Row],[pozemní instalace FVE (kW)]]+Tabulka3[[#This Row],[střešní instalace FVE (kW)]])&lt;=1000),(Tabulka3[[#This Row],[pozemní instalace FVE (kW)]]+Tabulka3[[#This Row],[střešní instalace FVE (kW)]])*(-1283*LN(Tabulka3[[#This Row],[pozemní instalace FVE (kW)]]+Tabulka3[[#This Row],[střešní instalace FVE (kW)]])+32182),IF((Tabulka3[[#This Row],[pozemní instalace FVE (kW)]]+Tabulka3[[#This Row],[střešní instalace FVE (kW)]])&gt;1000,1000*(-1283*LN(Tabulka3[[#This Row],[pozemní instalace FVE (kW)]]+Tabulka3[[#This Row],[střešní instalace FVE (kW)]])+32182))))</f>
        <v>0</v>
      </c>
      <c r="M11" s="139">
        <f t="shared" si="0"/>
        <v>0</v>
      </c>
    </row>
    <row r="12" spans="1:18" ht="16.5" thickTop="1" thickBot="1" x14ac:dyDescent="0.3">
      <c r="B12" s="53"/>
      <c r="C12" s="5"/>
      <c r="D12" s="55"/>
      <c r="E12" s="25"/>
      <c r="F12" s="55"/>
      <c r="G12" s="26"/>
      <c r="H12" s="23" t="str">
        <f>IF(Tabulka3[[#This Row],[pozemní instalace FVE (kW)]]+Tabulka3[[#This Row],[střešní instalace FVE (kW)]]&gt;1000,"VÝKON PŘESAHUJÍCÍ 1 MW NA PŘEDÁVACÍ MÍSTO UŽ NEZVYŠUJE DOTACI","")</f>
        <v/>
      </c>
      <c r="I12" s="147"/>
      <c r="J12" s="138">
        <f>IF(Tabulka3[[#This Row],[pozemní instalace FVE (kW)]]=0,0,Tabulka3[[#This Row],[pozemní instalace FVE (kW)]]*(-1283*LN(Tabulka3[[#This Row],[pozemní instalace FVE (kW)]])+32182))</f>
        <v>0</v>
      </c>
      <c r="K12" s="138">
        <f>IF(Tabulka3[[#This Row],[střešní instalace FVE (kW)]]=0,0,Tabulka3[[#This Row],[střešní instalace FVE (kW)]]*(-1283*LN(Tabulka3[[#This Row],[střešní instalace FVE (kW)]])+32182))</f>
        <v>0</v>
      </c>
      <c r="L12" s="138">
        <f>IF(AND(Tabulka3[[#This Row],[pozemní instalace FVE (kW)]]&lt;=0,Tabulka3[[#This Row],[střešní instalace FVE (kW)]]&lt;=0),0,IF(AND(Tabulka3[[#This Row],[pozemní instalace FVE (kW)]]+Tabulka3[[#This Row],[střešní instalace FVE (kW)]]&gt;0,(Tabulka3[[#This Row],[pozemní instalace FVE (kW)]]+Tabulka3[[#This Row],[střešní instalace FVE (kW)]])&lt;=1000),(Tabulka3[[#This Row],[pozemní instalace FVE (kW)]]+Tabulka3[[#This Row],[střešní instalace FVE (kW)]])*(-1283*LN(Tabulka3[[#This Row],[pozemní instalace FVE (kW)]]+Tabulka3[[#This Row],[střešní instalace FVE (kW)]])+32182),IF((Tabulka3[[#This Row],[pozemní instalace FVE (kW)]]+Tabulka3[[#This Row],[střešní instalace FVE (kW)]])&gt;1000,1000*(-1283*LN(Tabulka3[[#This Row],[pozemní instalace FVE (kW)]]+Tabulka3[[#This Row],[střešní instalace FVE (kW)]])+32182))))</f>
        <v>0</v>
      </c>
      <c r="M12" s="139">
        <f t="shared" si="0"/>
        <v>0</v>
      </c>
    </row>
    <row r="13" spans="1:18" ht="16.5" thickTop="1" thickBot="1" x14ac:dyDescent="0.3">
      <c r="B13" s="53"/>
      <c r="C13" s="5"/>
      <c r="D13" s="55"/>
      <c r="E13" s="25"/>
      <c r="F13" s="55"/>
      <c r="G13" s="26"/>
      <c r="H13" s="23" t="str">
        <f>IF(Tabulka3[[#This Row],[pozemní instalace FVE (kW)]]+Tabulka3[[#This Row],[střešní instalace FVE (kW)]]&gt;1000,"VÝKON PŘESAHUJÍCÍ 1 MW NA PŘEDÁVACÍ MÍSTO UŽ NEZVYŠUJE DOTACI","")</f>
        <v/>
      </c>
      <c r="I13" s="147"/>
      <c r="J13" s="138">
        <f>IF(Tabulka3[[#This Row],[pozemní instalace FVE (kW)]]=0,0,Tabulka3[[#This Row],[pozemní instalace FVE (kW)]]*(-1283*LN(Tabulka3[[#This Row],[pozemní instalace FVE (kW)]])+32182))</f>
        <v>0</v>
      </c>
      <c r="K13" s="138">
        <f>IF(Tabulka3[[#This Row],[střešní instalace FVE (kW)]]=0,0,Tabulka3[[#This Row],[střešní instalace FVE (kW)]]*(-1283*LN(Tabulka3[[#This Row],[střešní instalace FVE (kW)]])+32182))</f>
        <v>0</v>
      </c>
      <c r="L13" s="138">
        <f>IF(AND(Tabulka3[[#This Row],[pozemní instalace FVE (kW)]]&lt;=0,Tabulka3[[#This Row],[střešní instalace FVE (kW)]]&lt;=0),0,IF(AND(Tabulka3[[#This Row],[pozemní instalace FVE (kW)]]+Tabulka3[[#This Row],[střešní instalace FVE (kW)]]&gt;0,(Tabulka3[[#This Row],[pozemní instalace FVE (kW)]]+Tabulka3[[#This Row],[střešní instalace FVE (kW)]])&lt;=1000),(Tabulka3[[#This Row],[pozemní instalace FVE (kW)]]+Tabulka3[[#This Row],[střešní instalace FVE (kW)]])*(-1283*LN(Tabulka3[[#This Row],[pozemní instalace FVE (kW)]]+Tabulka3[[#This Row],[střešní instalace FVE (kW)]])+32182),IF((Tabulka3[[#This Row],[pozemní instalace FVE (kW)]]+Tabulka3[[#This Row],[střešní instalace FVE (kW)]])&gt;1000,1000*(-1283*LN(Tabulka3[[#This Row],[pozemní instalace FVE (kW)]]+Tabulka3[[#This Row],[střešní instalace FVE (kW)]])+32182))))</f>
        <v>0</v>
      </c>
      <c r="M13" s="139">
        <f t="shared" si="0"/>
        <v>0</v>
      </c>
    </row>
    <row r="14" spans="1:18" ht="16.5" thickTop="1" thickBot="1" x14ac:dyDescent="0.3">
      <c r="B14" s="53"/>
      <c r="C14" s="5"/>
      <c r="D14" s="55"/>
      <c r="E14" s="25"/>
      <c r="F14" s="55"/>
      <c r="G14" s="26"/>
      <c r="H14" s="23" t="str">
        <f>IF(Tabulka3[[#This Row],[pozemní instalace FVE (kW)]]+Tabulka3[[#This Row],[střešní instalace FVE (kW)]]&gt;1000,"VÝKON PŘESAHUJÍCÍ 1 MW NA PŘEDÁVACÍ MÍSTO UŽ NEZVYŠUJE DOTACI","")</f>
        <v/>
      </c>
      <c r="I14" s="147"/>
      <c r="J14" s="138">
        <f>IF(Tabulka3[[#This Row],[pozemní instalace FVE (kW)]]=0,0,Tabulka3[[#This Row],[pozemní instalace FVE (kW)]]*(-1283*LN(Tabulka3[[#This Row],[pozemní instalace FVE (kW)]])+32182))</f>
        <v>0</v>
      </c>
      <c r="K14" s="138">
        <f>IF(Tabulka3[[#This Row],[střešní instalace FVE (kW)]]=0,0,Tabulka3[[#This Row],[střešní instalace FVE (kW)]]*(-1283*LN(Tabulka3[[#This Row],[střešní instalace FVE (kW)]])+32182))</f>
        <v>0</v>
      </c>
      <c r="L14" s="138">
        <f>IF(AND(Tabulka3[[#This Row],[pozemní instalace FVE (kW)]]&lt;=0,Tabulka3[[#This Row],[střešní instalace FVE (kW)]]&lt;=0),0,IF(AND(Tabulka3[[#This Row],[pozemní instalace FVE (kW)]]+Tabulka3[[#This Row],[střešní instalace FVE (kW)]]&gt;0,(Tabulka3[[#This Row],[pozemní instalace FVE (kW)]]+Tabulka3[[#This Row],[střešní instalace FVE (kW)]])&lt;=1000),(Tabulka3[[#This Row],[pozemní instalace FVE (kW)]]+Tabulka3[[#This Row],[střešní instalace FVE (kW)]])*(-1283*LN(Tabulka3[[#This Row],[pozemní instalace FVE (kW)]]+Tabulka3[[#This Row],[střešní instalace FVE (kW)]])+32182),IF((Tabulka3[[#This Row],[pozemní instalace FVE (kW)]]+Tabulka3[[#This Row],[střešní instalace FVE (kW)]])&gt;1000,1000*(-1283*LN(Tabulka3[[#This Row],[pozemní instalace FVE (kW)]]+Tabulka3[[#This Row],[střešní instalace FVE (kW)]])+32182))))</f>
        <v>0</v>
      </c>
      <c r="M14" s="139">
        <f t="shared" si="0"/>
        <v>0</v>
      </c>
    </row>
    <row r="15" spans="1:18" ht="16.5" thickTop="1" thickBot="1" x14ac:dyDescent="0.3">
      <c r="B15" s="53"/>
      <c r="C15" s="5"/>
      <c r="D15" s="55"/>
      <c r="E15" s="25"/>
      <c r="F15" s="55"/>
      <c r="G15" s="26"/>
      <c r="H15" s="23" t="str">
        <f>IF(Tabulka3[[#This Row],[pozemní instalace FVE (kW)]]+Tabulka3[[#This Row],[střešní instalace FVE (kW)]]&gt;1000,"VÝKON PŘESAHUJÍCÍ 1 MW NA PŘEDÁVACÍ MÍSTO UŽ NEZVYŠUJE DOTACI","")</f>
        <v/>
      </c>
      <c r="I15" s="147"/>
      <c r="J15" s="138">
        <f>IF(Tabulka3[[#This Row],[pozemní instalace FVE (kW)]]=0,0,Tabulka3[[#This Row],[pozemní instalace FVE (kW)]]*(-1283*LN(Tabulka3[[#This Row],[pozemní instalace FVE (kW)]])+32182))</f>
        <v>0</v>
      </c>
      <c r="K15" s="138">
        <f>IF(Tabulka3[[#This Row],[střešní instalace FVE (kW)]]=0,0,Tabulka3[[#This Row],[střešní instalace FVE (kW)]]*(-1283*LN(Tabulka3[[#This Row],[střešní instalace FVE (kW)]])+32182))</f>
        <v>0</v>
      </c>
      <c r="L15" s="138">
        <f>IF(AND(Tabulka3[[#This Row],[pozemní instalace FVE (kW)]]&lt;=0,Tabulka3[[#This Row],[střešní instalace FVE (kW)]]&lt;=0),0,IF(AND(Tabulka3[[#This Row],[pozemní instalace FVE (kW)]]+Tabulka3[[#This Row],[střešní instalace FVE (kW)]]&gt;0,(Tabulka3[[#This Row],[pozemní instalace FVE (kW)]]+Tabulka3[[#This Row],[střešní instalace FVE (kW)]])&lt;=1000),(Tabulka3[[#This Row],[pozemní instalace FVE (kW)]]+Tabulka3[[#This Row],[střešní instalace FVE (kW)]])*(-1283*LN(Tabulka3[[#This Row],[pozemní instalace FVE (kW)]]+Tabulka3[[#This Row],[střešní instalace FVE (kW)]])+32182),IF((Tabulka3[[#This Row],[pozemní instalace FVE (kW)]]+Tabulka3[[#This Row],[střešní instalace FVE (kW)]])&gt;1000,1000*(-1283*LN(Tabulka3[[#This Row],[pozemní instalace FVE (kW)]]+Tabulka3[[#This Row],[střešní instalace FVE (kW)]])+32182))))</f>
        <v>0</v>
      </c>
      <c r="M15" s="139">
        <f t="shared" si="0"/>
        <v>0</v>
      </c>
    </row>
    <row r="16" spans="1:18" ht="16.5" thickTop="1" thickBot="1" x14ac:dyDescent="0.3">
      <c r="B16" s="53"/>
      <c r="C16" s="5"/>
      <c r="D16" s="55"/>
      <c r="E16" s="25"/>
      <c r="F16" s="55"/>
      <c r="G16" s="26"/>
      <c r="H16" s="23" t="str">
        <f>IF(Tabulka3[[#This Row],[pozemní instalace FVE (kW)]]+Tabulka3[[#This Row],[střešní instalace FVE (kW)]]&gt;1000,"VÝKON PŘESAHUJÍCÍ 1 MW NA PŘEDÁVACÍ MÍSTO UŽ NEZVYŠUJE DOTACI","")</f>
        <v/>
      </c>
      <c r="I16" s="147"/>
      <c r="J16" s="138">
        <f>IF(Tabulka3[[#This Row],[pozemní instalace FVE (kW)]]=0,0,Tabulka3[[#This Row],[pozemní instalace FVE (kW)]]*(-1283*LN(Tabulka3[[#This Row],[pozemní instalace FVE (kW)]])+32182))</f>
        <v>0</v>
      </c>
      <c r="K16" s="138">
        <f>IF(Tabulka3[[#This Row],[střešní instalace FVE (kW)]]=0,0,Tabulka3[[#This Row],[střešní instalace FVE (kW)]]*(-1283*LN(Tabulka3[[#This Row],[střešní instalace FVE (kW)]])+32182))</f>
        <v>0</v>
      </c>
      <c r="L16" s="138">
        <f>IF(AND(Tabulka3[[#This Row],[pozemní instalace FVE (kW)]]&lt;=0,Tabulka3[[#This Row],[střešní instalace FVE (kW)]]&lt;=0),0,IF(AND(Tabulka3[[#This Row],[pozemní instalace FVE (kW)]]+Tabulka3[[#This Row],[střešní instalace FVE (kW)]]&gt;0,(Tabulka3[[#This Row],[pozemní instalace FVE (kW)]]+Tabulka3[[#This Row],[střešní instalace FVE (kW)]])&lt;=1000),(Tabulka3[[#This Row],[pozemní instalace FVE (kW)]]+Tabulka3[[#This Row],[střešní instalace FVE (kW)]])*(-1283*LN(Tabulka3[[#This Row],[pozemní instalace FVE (kW)]]+Tabulka3[[#This Row],[střešní instalace FVE (kW)]])+32182),IF((Tabulka3[[#This Row],[pozemní instalace FVE (kW)]]+Tabulka3[[#This Row],[střešní instalace FVE (kW)]])&gt;1000,1000*(-1283*LN(Tabulka3[[#This Row],[pozemní instalace FVE (kW)]]+Tabulka3[[#This Row],[střešní instalace FVE (kW)]])+32182))))</f>
        <v>0</v>
      </c>
      <c r="M16" s="139">
        <f t="shared" si="0"/>
        <v>0</v>
      </c>
    </row>
    <row r="17" spans="2:13" ht="16.5" thickTop="1" thickBot="1" x14ac:dyDescent="0.3">
      <c r="B17" s="53"/>
      <c r="C17" s="5"/>
      <c r="D17" s="55"/>
      <c r="E17" s="25"/>
      <c r="F17" s="55"/>
      <c r="G17" s="26"/>
      <c r="H17" s="23" t="str">
        <f>IF(Tabulka3[[#This Row],[pozemní instalace FVE (kW)]]+Tabulka3[[#This Row],[střešní instalace FVE (kW)]]&gt;1000,"VÝKON PŘESAHUJÍCÍ 1 MW NA PŘEDÁVACÍ MÍSTO UŽ NEZVYŠUJE DOTACI","")</f>
        <v/>
      </c>
      <c r="I17" s="147"/>
      <c r="J17" s="138">
        <f>IF(Tabulka3[[#This Row],[pozemní instalace FVE (kW)]]=0,0,Tabulka3[[#This Row],[pozemní instalace FVE (kW)]]*(-1283*LN(Tabulka3[[#This Row],[pozemní instalace FVE (kW)]])+32182))</f>
        <v>0</v>
      </c>
      <c r="K17" s="138">
        <f>IF(Tabulka3[[#This Row],[střešní instalace FVE (kW)]]=0,0,Tabulka3[[#This Row],[střešní instalace FVE (kW)]]*(-1283*LN(Tabulka3[[#This Row],[střešní instalace FVE (kW)]])+32182))</f>
        <v>0</v>
      </c>
      <c r="L17" s="138">
        <f>IF(AND(Tabulka3[[#This Row],[pozemní instalace FVE (kW)]]&lt;=0,Tabulka3[[#This Row],[střešní instalace FVE (kW)]]&lt;=0),0,IF(AND(Tabulka3[[#This Row],[pozemní instalace FVE (kW)]]+Tabulka3[[#This Row],[střešní instalace FVE (kW)]]&gt;0,(Tabulka3[[#This Row],[pozemní instalace FVE (kW)]]+Tabulka3[[#This Row],[střešní instalace FVE (kW)]])&lt;=1000),(Tabulka3[[#This Row],[pozemní instalace FVE (kW)]]+Tabulka3[[#This Row],[střešní instalace FVE (kW)]])*(-1283*LN(Tabulka3[[#This Row],[pozemní instalace FVE (kW)]]+Tabulka3[[#This Row],[střešní instalace FVE (kW)]])+32182),IF((Tabulka3[[#This Row],[pozemní instalace FVE (kW)]]+Tabulka3[[#This Row],[střešní instalace FVE (kW)]])&gt;1000,1000*(-1283*LN(Tabulka3[[#This Row],[pozemní instalace FVE (kW)]]+Tabulka3[[#This Row],[střešní instalace FVE (kW)]])+32182))))</f>
        <v>0</v>
      </c>
      <c r="M17" s="139">
        <f t="shared" si="0"/>
        <v>0</v>
      </c>
    </row>
    <row r="18" spans="2:13" ht="16.5" thickTop="1" thickBot="1" x14ac:dyDescent="0.3">
      <c r="B18" s="53"/>
      <c r="C18" s="5"/>
      <c r="D18" s="55"/>
      <c r="E18" s="25"/>
      <c r="F18" s="55"/>
      <c r="G18" s="26"/>
      <c r="H18" s="23" t="str">
        <f>IF(Tabulka3[[#This Row],[pozemní instalace FVE (kW)]]+Tabulka3[[#This Row],[střešní instalace FVE (kW)]]&gt;1000,"VÝKON PŘESAHUJÍCÍ 1 MW NA PŘEDÁVACÍ MÍSTO UŽ NEZVYŠUJE DOTACI","")</f>
        <v/>
      </c>
      <c r="I18" s="147"/>
      <c r="J18" s="138">
        <f>IF(Tabulka3[[#This Row],[pozemní instalace FVE (kW)]]=0,0,Tabulka3[[#This Row],[pozemní instalace FVE (kW)]]*(-1283*LN(Tabulka3[[#This Row],[pozemní instalace FVE (kW)]])+32182))</f>
        <v>0</v>
      </c>
      <c r="K18" s="138">
        <f>IF(Tabulka3[[#This Row],[střešní instalace FVE (kW)]]=0,0,Tabulka3[[#This Row],[střešní instalace FVE (kW)]]*(-1283*LN(Tabulka3[[#This Row],[střešní instalace FVE (kW)]])+32182))</f>
        <v>0</v>
      </c>
      <c r="L18" s="138">
        <f>IF(AND(Tabulka3[[#This Row],[pozemní instalace FVE (kW)]]&lt;=0,Tabulka3[[#This Row],[střešní instalace FVE (kW)]]&lt;=0),0,IF(AND(Tabulka3[[#This Row],[pozemní instalace FVE (kW)]]+Tabulka3[[#This Row],[střešní instalace FVE (kW)]]&gt;0,(Tabulka3[[#This Row],[pozemní instalace FVE (kW)]]+Tabulka3[[#This Row],[střešní instalace FVE (kW)]])&lt;=1000),(Tabulka3[[#This Row],[pozemní instalace FVE (kW)]]+Tabulka3[[#This Row],[střešní instalace FVE (kW)]])*(-1283*LN(Tabulka3[[#This Row],[pozemní instalace FVE (kW)]]+Tabulka3[[#This Row],[střešní instalace FVE (kW)]])+32182),IF((Tabulka3[[#This Row],[pozemní instalace FVE (kW)]]+Tabulka3[[#This Row],[střešní instalace FVE (kW)]])&gt;1000,1000*(-1283*LN(Tabulka3[[#This Row],[pozemní instalace FVE (kW)]]+Tabulka3[[#This Row],[střešní instalace FVE (kW)]])+32182))))</f>
        <v>0</v>
      </c>
      <c r="M18" s="139">
        <f t="shared" si="0"/>
        <v>0</v>
      </c>
    </row>
    <row r="19" spans="2:13" ht="16.5" thickTop="1" thickBot="1" x14ac:dyDescent="0.3">
      <c r="B19" s="53"/>
      <c r="C19" s="5"/>
      <c r="D19" s="55"/>
      <c r="E19" s="25"/>
      <c r="F19" s="55"/>
      <c r="G19" s="26"/>
      <c r="H19" s="23" t="str">
        <f>IF(Tabulka3[[#This Row],[pozemní instalace FVE (kW)]]+Tabulka3[[#This Row],[střešní instalace FVE (kW)]]&gt;1000,"VÝKON PŘESAHUJÍCÍ 1 MW NA PŘEDÁVACÍ MÍSTO UŽ NEZVYŠUJE DOTACI","")</f>
        <v/>
      </c>
      <c r="I19" s="147"/>
      <c r="J19" s="138">
        <f>IF(Tabulka3[[#This Row],[pozemní instalace FVE (kW)]]=0,0,Tabulka3[[#This Row],[pozemní instalace FVE (kW)]]*(-1283*LN(Tabulka3[[#This Row],[pozemní instalace FVE (kW)]])+32182))</f>
        <v>0</v>
      </c>
      <c r="K19" s="138">
        <f>IF(Tabulka3[[#This Row],[střešní instalace FVE (kW)]]=0,0,Tabulka3[[#This Row],[střešní instalace FVE (kW)]]*(-1283*LN(Tabulka3[[#This Row],[střešní instalace FVE (kW)]])+32182))</f>
        <v>0</v>
      </c>
      <c r="L19" s="138">
        <f>IF(AND(Tabulka3[[#This Row],[pozemní instalace FVE (kW)]]&lt;=0,Tabulka3[[#This Row],[střešní instalace FVE (kW)]]&lt;=0),0,IF(AND(Tabulka3[[#This Row],[pozemní instalace FVE (kW)]]+Tabulka3[[#This Row],[střešní instalace FVE (kW)]]&gt;0,(Tabulka3[[#This Row],[pozemní instalace FVE (kW)]]+Tabulka3[[#This Row],[střešní instalace FVE (kW)]])&lt;=1000),(Tabulka3[[#This Row],[pozemní instalace FVE (kW)]]+Tabulka3[[#This Row],[střešní instalace FVE (kW)]])*(-1283*LN(Tabulka3[[#This Row],[pozemní instalace FVE (kW)]]+Tabulka3[[#This Row],[střešní instalace FVE (kW)]])+32182),IF((Tabulka3[[#This Row],[pozemní instalace FVE (kW)]]+Tabulka3[[#This Row],[střešní instalace FVE (kW)]])&gt;1000,1000*(-1283*LN(Tabulka3[[#This Row],[pozemní instalace FVE (kW)]]+Tabulka3[[#This Row],[střešní instalace FVE (kW)]])+32182))))</f>
        <v>0</v>
      </c>
      <c r="M19" s="139">
        <f t="shared" si="0"/>
        <v>0</v>
      </c>
    </row>
    <row r="20" spans="2:13" ht="16.5" thickTop="1" thickBot="1" x14ac:dyDescent="0.3">
      <c r="B20" s="53"/>
      <c r="C20" s="5"/>
      <c r="D20" s="55"/>
      <c r="E20" s="25"/>
      <c r="F20" s="55"/>
      <c r="G20" s="26"/>
      <c r="H20" s="23" t="str">
        <f>IF(Tabulka3[[#This Row],[pozemní instalace FVE (kW)]]+Tabulka3[[#This Row],[střešní instalace FVE (kW)]]&gt;1000,"VÝKON PŘESAHUJÍCÍ 1 MW NA PŘEDÁVACÍ MÍSTO UŽ NEZVYŠUJE DOTACI","")</f>
        <v/>
      </c>
      <c r="I20" s="147"/>
      <c r="J20" s="138">
        <f>IF(Tabulka3[[#This Row],[pozemní instalace FVE (kW)]]=0,0,Tabulka3[[#This Row],[pozemní instalace FVE (kW)]]*(-1283*LN(Tabulka3[[#This Row],[pozemní instalace FVE (kW)]])+32182))</f>
        <v>0</v>
      </c>
      <c r="K20" s="138">
        <f>IF(Tabulka3[[#This Row],[střešní instalace FVE (kW)]]=0,0,Tabulka3[[#This Row],[střešní instalace FVE (kW)]]*(-1283*LN(Tabulka3[[#This Row],[střešní instalace FVE (kW)]])+32182))</f>
        <v>0</v>
      </c>
      <c r="L20" s="138">
        <f>IF(AND(Tabulka3[[#This Row],[pozemní instalace FVE (kW)]]&lt;=0,Tabulka3[[#This Row],[střešní instalace FVE (kW)]]&lt;=0),0,IF(AND(Tabulka3[[#This Row],[pozemní instalace FVE (kW)]]+Tabulka3[[#This Row],[střešní instalace FVE (kW)]]&gt;0,(Tabulka3[[#This Row],[pozemní instalace FVE (kW)]]+Tabulka3[[#This Row],[střešní instalace FVE (kW)]])&lt;=1000),(Tabulka3[[#This Row],[pozemní instalace FVE (kW)]]+Tabulka3[[#This Row],[střešní instalace FVE (kW)]])*(-1283*LN(Tabulka3[[#This Row],[pozemní instalace FVE (kW)]]+Tabulka3[[#This Row],[střešní instalace FVE (kW)]])+32182),IF((Tabulka3[[#This Row],[pozemní instalace FVE (kW)]]+Tabulka3[[#This Row],[střešní instalace FVE (kW)]])&gt;1000,1000*(-1283*LN(Tabulka3[[#This Row],[pozemní instalace FVE (kW)]]+Tabulka3[[#This Row],[střešní instalace FVE (kW)]])+32182))))</f>
        <v>0</v>
      </c>
      <c r="M20" s="139">
        <f t="shared" si="0"/>
        <v>0</v>
      </c>
    </row>
    <row r="21" spans="2:13" ht="16.5" thickTop="1" thickBot="1" x14ac:dyDescent="0.3">
      <c r="B21" s="53"/>
      <c r="C21" s="5"/>
      <c r="D21" s="55"/>
      <c r="E21" s="25"/>
      <c r="F21" s="55"/>
      <c r="G21" s="26"/>
      <c r="H21" s="23" t="str">
        <f>IF(Tabulka3[[#This Row],[pozemní instalace FVE (kW)]]+Tabulka3[[#This Row],[střešní instalace FVE (kW)]]&gt;1000,"VÝKON PŘESAHUJÍCÍ 1 MW NA PŘEDÁVACÍ MÍSTO UŽ NEZVYŠUJE DOTACI","")</f>
        <v/>
      </c>
      <c r="I21" s="147"/>
      <c r="J21" s="138">
        <f>IF(Tabulka3[[#This Row],[pozemní instalace FVE (kW)]]=0,0,Tabulka3[[#This Row],[pozemní instalace FVE (kW)]]*(-1283*LN(Tabulka3[[#This Row],[pozemní instalace FVE (kW)]])+32182))</f>
        <v>0</v>
      </c>
      <c r="K21" s="138">
        <f>IF(Tabulka3[[#This Row],[střešní instalace FVE (kW)]]=0,0,Tabulka3[[#This Row],[střešní instalace FVE (kW)]]*(-1283*LN(Tabulka3[[#This Row],[střešní instalace FVE (kW)]])+32182))</f>
        <v>0</v>
      </c>
      <c r="L21" s="138">
        <f>IF(AND(Tabulka3[[#This Row],[pozemní instalace FVE (kW)]]&lt;=0,Tabulka3[[#This Row],[střešní instalace FVE (kW)]]&lt;=0),0,IF(AND(Tabulka3[[#This Row],[pozemní instalace FVE (kW)]]+Tabulka3[[#This Row],[střešní instalace FVE (kW)]]&gt;0,(Tabulka3[[#This Row],[pozemní instalace FVE (kW)]]+Tabulka3[[#This Row],[střešní instalace FVE (kW)]])&lt;=1000),(Tabulka3[[#This Row],[pozemní instalace FVE (kW)]]+Tabulka3[[#This Row],[střešní instalace FVE (kW)]])*(-1283*LN(Tabulka3[[#This Row],[pozemní instalace FVE (kW)]]+Tabulka3[[#This Row],[střešní instalace FVE (kW)]])+32182),IF((Tabulka3[[#This Row],[pozemní instalace FVE (kW)]]+Tabulka3[[#This Row],[střešní instalace FVE (kW)]])&gt;1000,1000*(-1283*LN(Tabulka3[[#This Row],[pozemní instalace FVE (kW)]]+Tabulka3[[#This Row],[střešní instalace FVE (kW)]])+32182))))</f>
        <v>0</v>
      </c>
      <c r="M21" s="139">
        <f t="shared" si="0"/>
        <v>0</v>
      </c>
    </row>
    <row r="22" spans="2:13" ht="16.5" thickTop="1" thickBot="1" x14ac:dyDescent="0.3">
      <c r="B22" s="53"/>
      <c r="C22" s="5"/>
      <c r="D22" s="55"/>
      <c r="E22" s="25"/>
      <c r="F22" s="55"/>
      <c r="G22" s="26"/>
      <c r="H22" s="23" t="str">
        <f>IF(Tabulka3[[#This Row],[pozemní instalace FVE (kW)]]+Tabulka3[[#This Row],[střešní instalace FVE (kW)]]&gt;1000,"VÝKON PŘESAHUJÍCÍ 1 MW NA PŘEDÁVACÍ MÍSTO UŽ NEZVYŠUJE DOTACI","")</f>
        <v/>
      </c>
      <c r="I22" s="147"/>
      <c r="J22" s="138">
        <f>IF(Tabulka3[[#This Row],[pozemní instalace FVE (kW)]]=0,0,Tabulka3[[#This Row],[pozemní instalace FVE (kW)]]*(-1283*LN(Tabulka3[[#This Row],[pozemní instalace FVE (kW)]])+32182))</f>
        <v>0</v>
      </c>
      <c r="K22" s="138">
        <f>IF(Tabulka3[[#This Row],[střešní instalace FVE (kW)]]=0,0,Tabulka3[[#This Row],[střešní instalace FVE (kW)]]*(-1283*LN(Tabulka3[[#This Row],[střešní instalace FVE (kW)]])+32182))</f>
        <v>0</v>
      </c>
      <c r="L22" s="138">
        <f>IF(AND(Tabulka3[[#This Row],[pozemní instalace FVE (kW)]]&lt;=0,Tabulka3[[#This Row],[střešní instalace FVE (kW)]]&lt;=0),0,IF(AND(Tabulka3[[#This Row],[pozemní instalace FVE (kW)]]+Tabulka3[[#This Row],[střešní instalace FVE (kW)]]&gt;0,(Tabulka3[[#This Row],[pozemní instalace FVE (kW)]]+Tabulka3[[#This Row],[střešní instalace FVE (kW)]])&lt;=1000),(Tabulka3[[#This Row],[pozemní instalace FVE (kW)]]+Tabulka3[[#This Row],[střešní instalace FVE (kW)]])*(-1283*LN(Tabulka3[[#This Row],[pozemní instalace FVE (kW)]]+Tabulka3[[#This Row],[střešní instalace FVE (kW)]])+32182),IF((Tabulka3[[#This Row],[pozemní instalace FVE (kW)]]+Tabulka3[[#This Row],[střešní instalace FVE (kW)]])&gt;1000,1000*(-1283*LN(Tabulka3[[#This Row],[pozemní instalace FVE (kW)]]+Tabulka3[[#This Row],[střešní instalace FVE (kW)]])+32182))))</f>
        <v>0</v>
      </c>
      <c r="M22" s="139">
        <f t="shared" si="0"/>
        <v>0</v>
      </c>
    </row>
    <row r="23" spans="2:13" ht="16.5" thickTop="1" thickBot="1" x14ac:dyDescent="0.3">
      <c r="B23" s="53"/>
      <c r="C23" s="5"/>
      <c r="D23" s="55"/>
      <c r="E23" s="25"/>
      <c r="F23" s="55"/>
      <c r="G23" s="26"/>
      <c r="H23" s="23" t="str">
        <f>IF(Tabulka3[[#This Row],[pozemní instalace FVE (kW)]]+Tabulka3[[#This Row],[střešní instalace FVE (kW)]]&gt;1000,"VÝKON PŘESAHUJÍCÍ 1 MW NA PŘEDÁVACÍ MÍSTO UŽ NEZVYŠUJE DOTACI","")</f>
        <v/>
      </c>
      <c r="I23" s="147"/>
      <c r="J23" s="138">
        <f>IF(Tabulka3[[#This Row],[pozemní instalace FVE (kW)]]=0,0,Tabulka3[[#This Row],[pozemní instalace FVE (kW)]]*(-1283*LN(Tabulka3[[#This Row],[pozemní instalace FVE (kW)]])+32182))</f>
        <v>0</v>
      </c>
      <c r="K23" s="138">
        <f>IF(Tabulka3[[#This Row],[střešní instalace FVE (kW)]]=0,0,Tabulka3[[#This Row],[střešní instalace FVE (kW)]]*(-1283*LN(Tabulka3[[#This Row],[střešní instalace FVE (kW)]])+32182))</f>
        <v>0</v>
      </c>
      <c r="L23" s="138">
        <f>IF(AND(Tabulka3[[#This Row],[pozemní instalace FVE (kW)]]&lt;=0,Tabulka3[[#This Row],[střešní instalace FVE (kW)]]&lt;=0),0,IF(AND(Tabulka3[[#This Row],[pozemní instalace FVE (kW)]]+Tabulka3[[#This Row],[střešní instalace FVE (kW)]]&gt;0,(Tabulka3[[#This Row],[pozemní instalace FVE (kW)]]+Tabulka3[[#This Row],[střešní instalace FVE (kW)]])&lt;=1000),(Tabulka3[[#This Row],[pozemní instalace FVE (kW)]]+Tabulka3[[#This Row],[střešní instalace FVE (kW)]])*(-1283*LN(Tabulka3[[#This Row],[pozemní instalace FVE (kW)]]+Tabulka3[[#This Row],[střešní instalace FVE (kW)]])+32182),IF((Tabulka3[[#This Row],[pozemní instalace FVE (kW)]]+Tabulka3[[#This Row],[střešní instalace FVE (kW)]])&gt;1000,1000*(-1283*LN(Tabulka3[[#This Row],[pozemní instalace FVE (kW)]]+Tabulka3[[#This Row],[střešní instalace FVE (kW)]])+32182))))</f>
        <v>0</v>
      </c>
      <c r="M23" s="139">
        <f t="shared" si="0"/>
        <v>0</v>
      </c>
    </row>
    <row r="24" spans="2:13" ht="16.5" thickTop="1" thickBot="1" x14ac:dyDescent="0.3">
      <c r="B24" s="53"/>
      <c r="C24" s="5"/>
      <c r="D24" s="55"/>
      <c r="E24" s="25"/>
      <c r="F24" s="55"/>
      <c r="G24" s="26"/>
      <c r="H24" s="23" t="str">
        <f>IF(Tabulka3[[#This Row],[pozemní instalace FVE (kW)]]+Tabulka3[[#This Row],[střešní instalace FVE (kW)]]&gt;1000,"VÝKON PŘESAHUJÍCÍ 1 MW NA PŘEDÁVACÍ MÍSTO UŽ NEZVYŠUJE DOTACI","")</f>
        <v/>
      </c>
      <c r="I24" s="147"/>
      <c r="J24" s="138">
        <f>IF(Tabulka3[[#This Row],[pozemní instalace FVE (kW)]]=0,0,Tabulka3[[#This Row],[pozemní instalace FVE (kW)]]*(-1283*LN(Tabulka3[[#This Row],[pozemní instalace FVE (kW)]])+32182))</f>
        <v>0</v>
      </c>
      <c r="K24" s="138">
        <f>IF(Tabulka3[[#This Row],[střešní instalace FVE (kW)]]=0,0,Tabulka3[[#This Row],[střešní instalace FVE (kW)]]*(-1283*LN(Tabulka3[[#This Row],[střešní instalace FVE (kW)]])+32182))</f>
        <v>0</v>
      </c>
      <c r="L24" s="138">
        <f>IF(AND(Tabulka3[[#This Row],[pozemní instalace FVE (kW)]]&lt;=0,Tabulka3[[#This Row],[střešní instalace FVE (kW)]]&lt;=0),0,IF(AND(Tabulka3[[#This Row],[pozemní instalace FVE (kW)]]+Tabulka3[[#This Row],[střešní instalace FVE (kW)]]&gt;0,(Tabulka3[[#This Row],[pozemní instalace FVE (kW)]]+Tabulka3[[#This Row],[střešní instalace FVE (kW)]])&lt;=1000),(Tabulka3[[#This Row],[pozemní instalace FVE (kW)]]+Tabulka3[[#This Row],[střešní instalace FVE (kW)]])*(-1283*LN(Tabulka3[[#This Row],[pozemní instalace FVE (kW)]]+Tabulka3[[#This Row],[střešní instalace FVE (kW)]])+32182),IF((Tabulka3[[#This Row],[pozemní instalace FVE (kW)]]+Tabulka3[[#This Row],[střešní instalace FVE (kW)]])&gt;1000,1000*(-1283*LN(Tabulka3[[#This Row],[pozemní instalace FVE (kW)]]+Tabulka3[[#This Row],[střešní instalace FVE (kW)]])+32182))))</f>
        <v>0</v>
      </c>
      <c r="M24" s="139">
        <f t="shared" si="0"/>
        <v>0</v>
      </c>
    </row>
    <row r="25" spans="2:13" ht="16.5" thickTop="1" thickBot="1" x14ac:dyDescent="0.3">
      <c r="B25" s="53"/>
      <c r="C25" s="5"/>
      <c r="D25" s="55"/>
      <c r="E25" s="25"/>
      <c r="F25" s="55"/>
      <c r="G25" s="26"/>
      <c r="H25" s="23" t="str">
        <f>IF(Tabulka3[[#This Row],[pozemní instalace FVE (kW)]]+Tabulka3[[#This Row],[střešní instalace FVE (kW)]]&gt;1000,"VÝKON PŘESAHUJÍCÍ 1 MW NA PŘEDÁVACÍ MÍSTO UŽ NEZVYŠUJE DOTACI","")</f>
        <v/>
      </c>
      <c r="I25" s="147"/>
      <c r="J25" s="138">
        <f>IF(Tabulka3[[#This Row],[pozemní instalace FVE (kW)]]=0,0,Tabulka3[[#This Row],[pozemní instalace FVE (kW)]]*(-1283*LN(Tabulka3[[#This Row],[pozemní instalace FVE (kW)]])+32182))</f>
        <v>0</v>
      </c>
      <c r="K25" s="138">
        <f>IF(Tabulka3[[#This Row],[střešní instalace FVE (kW)]]=0,0,Tabulka3[[#This Row],[střešní instalace FVE (kW)]]*(-1283*LN(Tabulka3[[#This Row],[střešní instalace FVE (kW)]])+32182))</f>
        <v>0</v>
      </c>
      <c r="L25" s="138">
        <f>IF(AND(Tabulka3[[#This Row],[pozemní instalace FVE (kW)]]&lt;=0,Tabulka3[[#This Row],[střešní instalace FVE (kW)]]&lt;=0),0,IF(AND(Tabulka3[[#This Row],[pozemní instalace FVE (kW)]]+Tabulka3[[#This Row],[střešní instalace FVE (kW)]]&gt;0,(Tabulka3[[#This Row],[pozemní instalace FVE (kW)]]+Tabulka3[[#This Row],[střešní instalace FVE (kW)]])&lt;=1000),(Tabulka3[[#This Row],[pozemní instalace FVE (kW)]]+Tabulka3[[#This Row],[střešní instalace FVE (kW)]])*(-1283*LN(Tabulka3[[#This Row],[pozemní instalace FVE (kW)]]+Tabulka3[[#This Row],[střešní instalace FVE (kW)]])+32182),IF((Tabulka3[[#This Row],[pozemní instalace FVE (kW)]]+Tabulka3[[#This Row],[střešní instalace FVE (kW)]])&gt;1000,1000*(-1283*LN(Tabulka3[[#This Row],[pozemní instalace FVE (kW)]]+Tabulka3[[#This Row],[střešní instalace FVE (kW)]])+32182))))</f>
        <v>0</v>
      </c>
      <c r="M25" s="139">
        <f t="shared" si="0"/>
        <v>0</v>
      </c>
    </row>
    <row r="26" spans="2:13" ht="16.5" thickTop="1" thickBot="1" x14ac:dyDescent="0.3">
      <c r="B26" s="53"/>
      <c r="C26" s="5"/>
      <c r="D26" s="55"/>
      <c r="E26" s="25"/>
      <c r="F26" s="55"/>
      <c r="G26" s="26"/>
      <c r="H26" s="23" t="str">
        <f>IF(Tabulka3[[#This Row],[pozemní instalace FVE (kW)]]+Tabulka3[[#This Row],[střešní instalace FVE (kW)]]&gt;1000,"VÝKON PŘESAHUJÍCÍ 1 MW NA PŘEDÁVACÍ MÍSTO UŽ NEZVYŠUJE DOTACI","")</f>
        <v/>
      </c>
      <c r="I26" s="147"/>
      <c r="J26" s="138">
        <f>IF(Tabulka3[[#This Row],[pozemní instalace FVE (kW)]]=0,0,Tabulka3[[#This Row],[pozemní instalace FVE (kW)]]*(-1283*LN(Tabulka3[[#This Row],[pozemní instalace FVE (kW)]])+32182))</f>
        <v>0</v>
      </c>
      <c r="K26" s="138">
        <f>IF(Tabulka3[[#This Row],[střešní instalace FVE (kW)]]=0,0,Tabulka3[[#This Row],[střešní instalace FVE (kW)]]*(-1283*LN(Tabulka3[[#This Row],[střešní instalace FVE (kW)]])+32182))</f>
        <v>0</v>
      </c>
      <c r="L26" s="138">
        <f>IF(AND(Tabulka3[[#This Row],[pozemní instalace FVE (kW)]]&lt;=0,Tabulka3[[#This Row],[střešní instalace FVE (kW)]]&lt;=0),0,IF(AND(Tabulka3[[#This Row],[pozemní instalace FVE (kW)]]+Tabulka3[[#This Row],[střešní instalace FVE (kW)]]&gt;0,(Tabulka3[[#This Row],[pozemní instalace FVE (kW)]]+Tabulka3[[#This Row],[střešní instalace FVE (kW)]])&lt;=1000),(Tabulka3[[#This Row],[pozemní instalace FVE (kW)]]+Tabulka3[[#This Row],[střešní instalace FVE (kW)]])*(-1283*LN(Tabulka3[[#This Row],[pozemní instalace FVE (kW)]]+Tabulka3[[#This Row],[střešní instalace FVE (kW)]])+32182),IF((Tabulka3[[#This Row],[pozemní instalace FVE (kW)]]+Tabulka3[[#This Row],[střešní instalace FVE (kW)]])&gt;1000,1000*(-1283*LN(Tabulka3[[#This Row],[pozemní instalace FVE (kW)]]+Tabulka3[[#This Row],[střešní instalace FVE (kW)]])+32182))))</f>
        <v>0</v>
      </c>
      <c r="M26" s="139">
        <f t="shared" si="0"/>
        <v>0</v>
      </c>
    </row>
    <row r="27" spans="2:13" ht="16.5" thickTop="1" thickBot="1" x14ac:dyDescent="0.3">
      <c r="B27" s="53"/>
      <c r="C27" s="5"/>
      <c r="D27" s="55"/>
      <c r="E27" s="25"/>
      <c r="F27" s="55"/>
      <c r="G27" s="26"/>
      <c r="H27" s="23" t="str">
        <f>IF(Tabulka3[[#This Row],[pozemní instalace FVE (kW)]]+Tabulka3[[#This Row],[střešní instalace FVE (kW)]]&gt;1000,"VÝKON PŘESAHUJÍCÍ 1 MW NA PŘEDÁVACÍ MÍSTO UŽ NEZVYŠUJE DOTACI","")</f>
        <v/>
      </c>
      <c r="I27" s="147"/>
      <c r="J27" s="138">
        <f>IF(Tabulka3[[#This Row],[pozemní instalace FVE (kW)]]=0,0,Tabulka3[[#This Row],[pozemní instalace FVE (kW)]]*(-1283*LN(Tabulka3[[#This Row],[pozemní instalace FVE (kW)]])+32182))</f>
        <v>0</v>
      </c>
      <c r="K27" s="138">
        <f>IF(Tabulka3[[#This Row],[střešní instalace FVE (kW)]]=0,0,Tabulka3[[#This Row],[střešní instalace FVE (kW)]]*(-1283*LN(Tabulka3[[#This Row],[střešní instalace FVE (kW)]])+32182))</f>
        <v>0</v>
      </c>
      <c r="L27" s="138">
        <f>IF(AND(Tabulka3[[#This Row],[pozemní instalace FVE (kW)]]&lt;=0,Tabulka3[[#This Row],[střešní instalace FVE (kW)]]&lt;=0),0,IF(AND(Tabulka3[[#This Row],[pozemní instalace FVE (kW)]]+Tabulka3[[#This Row],[střešní instalace FVE (kW)]]&gt;0,(Tabulka3[[#This Row],[pozemní instalace FVE (kW)]]+Tabulka3[[#This Row],[střešní instalace FVE (kW)]])&lt;=1000),(Tabulka3[[#This Row],[pozemní instalace FVE (kW)]]+Tabulka3[[#This Row],[střešní instalace FVE (kW)]])*(-1283*LN(Tabulka3[[#This Row],[pozemní instalace FVE (kW)]]+Tabulka3[[#This Row],[střešní instalace FVE (kW)]])+32182),IF((Tabulka3[[#This Row],[pozemní instalace FVE (kW)]]+Tabulka3[[#This Row],[střešní instalace FVE (kW)]])&gt;1000,1000*(-1283*LN(Tabulka3[[#This Row],[pozemní instalace FVE (kW)]]+Tabulka3[[#This Row],[střešní instalace FVE (kW)]])+32182))))</f>
        <v>0</v>
      </c>
      <c r="M27" s="139">
        <f t="shared" si="0"/>
        <v>0</v>
      </c>
    </row>
    <row r="28" spans="2:13" ht="16.5" thickTop="1" thickBot="1" x14ac:dyDescent="0.3">
      <c r="B28" s="53"/>
      <c r="C28" s="5"/>
      <c r="D28" s="55"/>
      <c r="E28" s="25"/>
      <c r="F28" s="55"/>
      <c r="G28" s="26"/>
      <c r="H28" s="23" t="str">
        <f>IF(Tabulka3[[#This Row],[pozemní instalace FVE (kW)]]+Tabulka3[[#This Row],[střešní instalace FVE (kW)]]&gt;1000,"VÝKON PŘESAHUJÍCÍ 1 MW NA PŘEDÁVACÍ MÍSTO UŽ NEZVYŠUJE DOTACI","")</f>
        <v/>
      </c>
      <c r="I28" s="147"/>
      <c r="J28" s="138">
        <f>IF(Tabulka3[[#This Row],[pozemní instalace FVE (kW)]]=0,0,Tabulka3[[#This Row],[pozemní instalace FVE (kW)]]*(-1283*LN(Tabulka3[[#This Row],[pozemní instalace FVE (kW)]])+32182))</f>
        <v>0</v>
      </c>
      <c r="K28" s="138">
        <f>IF(Tabulka3[[#This Row],[střešní instalace FVE (kW)]]=0,0,Tabulka3[[#This Row],[střešní instalace FVE (kW)]]*(-1283*LN(Tabulka3[[#This Row],[střešní instalace FVE (kW)]])+32182))</f>
        <v>0</v>
      </c>
      <c r="L28" s="138">
        <f>IF(AND(Tabulka3[[#This Row],[pozemní instalace FVE (kW)]]&lt;=0,Tabulka3[[#This Row],[střešní instalace FVE (kW)]]&lt;=0),0,IF(AND(Tabulka3[[#This Row],[pozemní instalace FVE (kW)]]+Tabulka3[[#This Row],[střešní instalace FVE (kW)]]&gt;0,(Tabulka3[[#This Row],[pozemní instalace FVE (kW)]]+Tabulka3[[#This Row],[střešní instalace FVE (kW)]])&lt;=1000),(Tabulka3[[#This Row],[pozemní instalace FVE (kW)]]+Tabulka3[[#This Row],[střešní instalace FVE (kW)]])*(-1283*LN(Tabulka3[[#This Row],[pozemní instalace FVE (kW)]]+Tabulka3[[#This Row],[střešní instalace FVE (kW)]])+32182),IF((Tabulka3[[#This Row],[pozemní instalace FVE (kW)]]+Tabulka3[[#This Row],[střešní instalace FVE (kW)]])&gt;1000,1000*(-1283*LN(Tabulka3[[#This Row],[pozemní instalace FVE (kW)]]+Tabulka3[[#This Row],[střešní instalace FVE (kW)]])+32182))))</f>
        <v>0</v>
      </c>
      <c r="M28" s="139">
        <f t="shared" si="0"/>
        <v>0</v>
      </c>
    </row>
    <row r="29" spans="2:13" ht="16.5" thickTop="1" thickBot="1" x14ac:dyDescent="0.3">
      <c r="B29" s="53"/>
      <c r="C29" s="5"/>
      <c r="D29" s="55"/>
      <c r="E29" s="25"/>
      <c r="F29" s="55"/>
      <c r="G29" s="26"/>
      <c r="H29" s="23" t="str">
        <f>IF(Tabulka3[[#This Row],[pozemní instalace FVE (kW)]]+Tabulka3[[#This Row],[střešní instalace FVE (kW)]]&gt;1000,"VÝKON PŘESAHUJÍCÍ 1 MW NA PŘEDÁVACÍ MÍSTO UŽ NEZVYŠUJE DOTACI","")</f>
        <v/>
      </c>
      <c r="I29" s="147"/>
      <c r="J29" s="138">
        <f>IF(Tabulka3[[#This Row],[pozemní instalace FVE (kW)]]=0,0,Tabulka3[[#This Row],[pozemní instalace FVE (kW)]]*(-1283*LN(Tabulka3[[#This Row],[pozemní instalace FVE (kW)]])+32182))</f>
        <v>0</v>
      </c>
      <c r="K29" s="138">
        <f>IF(Tabulka3[[#This Row],[střešní instalace FVE (kW)]]=0,0,Tabulka3[[#This Row],[střešní instalace FVE (kW)]]*(-1283*LN(Tabulka3[[#This Row],[střešní instalace FVE (kW)]])+32182))</f>
        <v>0</v>
      </c>
      <c r="L29" s="138">
        <f>IF(AND(Tabulka3[[#This Row],[pozemní instalace FVE (kW)]]&lt;=0,Tabulka3[[#This Row],[střešní instalace FVE (kW)]]&lt;=0),0,IF(AND(Tabulka3[[#This Row],[pozemní instalace FVE (kW)]]+Tabulka3[[#This Row],[střešní instalace FVE (kW)]]&gt;0,(Tabulka3[[#This Row],[pozemní instalace FVE (kW)]]+Tabulka3[[#This Row],[střešní instalace FVE (kW)]])&lt;=1000),(Tabulka3[[#This Row],[pozemní instalace FVE (kW)]]+Tabulka3[[#This Row],[střešní instalace FVE (kW)]])*(-1283*LN(Tabulka3[[#This Row],[pozemní instalace FVE (kW)]]+Tabulka3[[#This Row],[střešní instalace FVE (kW)]])+32182),IF((Tabulka3[[#This Row],[pozemní instalace FVE (kW)]]+Tabulka3[[#This Row],[střešní instalace FVE (kW)]])&gt;1000,1000*(-1283*LN(Tabulka3[[#This Row],[pozemní instalace FVE (kW)]]+Tabulka3[[#This Row],[střešní instalace FVE (kW)]])+32182))))</f>
        <v>0</v>
      </c>
      <c r="M29" s="139">
        <f t="shared" si="0"/>
        <v>0</v>
      </c>
    </row>
    <row r="30" spans="2:13" ht="16.5" thickTop="1" thickBot="1" x14ac:dyDescent="0.3">
      <c r="B30" s="53"/>
      <c r="C30" s="5"/>
      <c r="D30" s="55"/>
      <c r="E30" s="25"/>
      <c r="F30" s="55"/>
      <c r="G30" s="26"/>
      <c r="H30" s="23" t="str">
        <f>IF(Tabulka3[[#This Row],[pozemní instalace FVE (kW)]]+Tabulka3[[#This Row],[střešní instalace FVE (kW)]]&gt;1000,"VÝKON PŘESAHUJÍCÍ 1 MW NA PŘEDÁVACÍ MÍSTO UŽ NEZVYŠUJE DOTACI","")</f>
        <v/>
      </c>
      <c r="I30" s="147"/>
      <c r="J30" s="138">
        <f>IF(Tabulka3[[#This Row],[pozemní instalace FVE (kW)]]=0,0,Tabulka3[[#This Row],[pozemní instalace FVE (kW)]]*(-1283*LN(Tabulka3[[#This Row],[pozemní instalace FVE (kW)]])+32182))</f>
        <v>0</v>
      </c>
      <c r="K30" s="138">
        <f>IF(Tabulka3[[#This Row],[střešní instalace FVE (kW)]]=0,0,Tabulka3[[#This Row],[střešní instalace FVE (kW)]]*(-1283*LN(Tabulka3[[#This Row],[střešní instalace FVE (kW)]])+32182))</f>
        <v>0</v>
      </c>
      <c r="L30" s="138">
        <f>IF(AND(Tabulka3[[#This Row],[pozemní instalace FVE (kW)]]&lt;=0,Tabulka3[[#This Row],[střešní instalace FVE (kW)]]&lt;=0),0,IF(AND(Tabulka3[[#This Row],[pozemní instalace FVE (kW)]]+Tabulka3[[#This Row],[střešní instalace FVE (kW)]]&gt;0,(Tabulka3[[#This Row],[pozemní instalace FVE (kW)]]+Tabulka3[[#This Row],[střešní instalace FVE (kW)]])&lt;=1000),(Tabulka3[[#This Row],[pozemní instalace FVE (kW)]]+Tabulka3[[#This Row],[střešní instalace FVE (kW)]])*(-1283*LN(Tabulka3[[#This Row],[pozemní instalace FVE (kW)]]+Tabulka3[[#This Row],[střešní instalace FVE (kW)]])+32182),IF((Tabulka3[[#This Row],[pozemní instalace FVE (kW)]]+Tabulka3[[#This Row],[střešní instalace FVE (kW)]])&gt;1000,1000*(-1283*LN(Tabulka3[[#This Row],[pozemní instalace FVE (kW)]]+Tabulka3[[#This Row],[střešní instalace FVE (kW)]])+32182))))</f>
        <v>0</v>
      </c>
      <c r="M30" s="139">
        <f t="shared" si="0"/>
        <v>0</v>
      </c>
    </row>
    <row r="31" spans="2:13" ht="16.5" thickTop="1" thickBot="1" x14ac:dyDescent="0.3">
      <c r="B31" s="53"/>
      <c r="C31" s="5"/>
      <c r="D31" s="55"/>
      <c r="E31" s="25"/>
      <c r="F31" s="55"/>
      <c r="G31" s="26"/>
      <c r="H31" s="23" t="str">
        <f>IF(Tabulka3[[#This Row],[pozemní instalace FVE (kW)]]+Tabulka3[[#This Row],[střešní instalace FVE (kW)]]&gt;1000,"VÝKON PŘESAHUJÍCÍ 1 MW NA PŘEDÁVACÍ MÍSTO UŽ NEZVYŠUJE DOTACI","")</f>
        <v/>
      </c>
      <c r="I31" s="147"/>
      <c r="J31" s="138">
        <f>IF(Tabulka3[[#This Row],[pozemní instalace FVE (kW)]]=0,0,Tabulka3[[#This Row],[pozemní instalace FVE (kW)]]*(-1283*LN(Tabulka3[[#This Row],[pozemní instalace FVE (kW)]])+32182))</f>
        <v>0</v>
      </c>
      <c r="K31" s="138">
        <f>IF(Tabulka3[[#This Row],[střešní instalace FVE (kW)]]=0,0,Tabulka3[[#This Row],[střešní instalace FVE (kW)]]*(-1283*LN(Tabulka3[[#This Row],[střešní instalace FVE (kW)]])+32182))</f>
        <v>0</v>
      </c>
      <c r="L31" s="138">
        <f>IF(AND(Tabulka3[[#This Row],[pozemní instalace FVE (kW)]]&lt;=0,Tabulka3[[#This Row],[střešní instalace FVE (kW)]]&lt;=0),0,IF(AND(Tabulka3[[#This Row],[pozemní instalace FVE (kW)]]+Tabulka3[[#This Row],[střešní instalace FVE (kW)]]&gt;0,(Tabulka3[[#This Row],[pozemní instalace FVE (kW)]]+Tabulka3[[#This Row],[střešní instalace FVE (kW)]])&lt;=1000),(Tabulka3[[#This Row],[pozemní instalace FVE (kW)]]+Tabulka3[[#This Row],[střešní instalace FVE (kW)]])*(-1283*LN(Tabulka3[[#This Row],[pozemní instalace FVE (kW)]]+Tabulka3[[#This Row],[střešní instalace FVE (kW)]])+32182),IF((Tabulka3[[#This Row],[pozemní instalace FVE (kW)]]+Tabulka3[[#This Row],[střešní instalace FVE (kW)]])&gt;1000,1000*(-1283*LN(Tabulka3[[#This Row],[pozemní instalace FVE (kW)]]+Tabulka3[[#This Row],[střešní instalace FVE (kW)]])+32182))))</f>
        <v>0</v>
      </c>
      <c r="M31" s="139">
        <f t="shared" si="0"/>
        <v>0</v>
      </c>
    </row>
    <row r="32" spans="2:13" ht="16.5" thickTop="1" thickBot="1" x14ac:dyDescent="0.3">
      <c r="B32" s="53"/>
      <c r="C32" s="5"/>
      <c r="D32" s="55"/>
      <c r="E32" s="25"/>
      <c r="F32" s="55"/>
      <c r="G32" s="26"/>
      <c r="H32" s="23" t="str">
        <f>IF(Tabulka3[[#This Row],[pozemní instalace FVE (kW)]]+Tabulka3[[#This Row],[střešní instalace FVE (kW)]]&gt;1000,"VÝKON PŘESAHUJÍCÍ 1 MW NA PŘEDÁVACÍ MÍSTO UŽ NEZVYŠUJE DOTACI","")</f>
        <v/>
      </c>
      <c r="I32" s="147"/>
      <c r="J32" s="138">
        <f>IF(Tabulka3[[#This Row],[pozemní instalace FVE (kW)]]=0,0,Tabulka3[[#This Row],[pozemní instalace FVE (kW)]]*(-1283*LN(Tabulka3[[#This Row],[pozemní instalace FVE (kW)]])+32182))</f>
        <v>0</v>
      </c>
      <c r="K32" s="138">
        <f>IF(Tabulka3[[#This Row],[střešní instalace FVE (kW)]]=0,0,Tabulka3[[#This Row],[střešní instalace FVE (kW)]]*(-1283*LN(Tabulka3[[#This Row],[střešní instalace FVE (kW)]])+32182))</f>
        <v>0</v>
      </c>
      <c r="L32" s="138">
        <f>IF(AND(Tabulka3[[#This Row],[pozemní instalace FVE (kW)]]&lt;=0,Tabulka3[[#This Row],[střešní instalace FVE (kW)]]&lt;=0),0,IF(AND(Tabulka3[[#This Row],[pozemní instalace FVE (kW)]]+Tabulka3[[#This Row],[střešní instalace FVE (kW)]]&gt;0,(Tabulka3[[#This Row],[pozemní instalace FVE (kW)]]+Tabulka3[[#This Row],[střešní instalace FVE (kW)]])&lt;=1000),(Tabulka3[[#This Row],[pozemní instalace FVE (kW)]]+Tabulka3[[#This Row],[střešní instalace FVE (kW)]])*(-1283*LN(Tabulka3[[#This Row],[pozemní instalace FVE (kW)]]+Tabulka3[[#This Row],[střešní instalace FVE (kW)]])+32182),IF((Tabulka3[[#This Row],[pozemní instalace FVE (kW)]]+Tabulka3[[#This Row],[střešní instalace FVE (kW)]])&gt;1000,1000*(-1283*LN(Tabulka3[[#This Row],[pozemní instalace FVE (kW)]]+Tabulka3[[#This Row],[střešní instalace FVE (kW)]])+32182))))</f>
        <v>0</v>
      </c>
      <c r="M32" s="139">
        <f t="shared" si="0"/>
        <v>0</v>
      </c>
    </row>
    <row r="33" spans="2:13" ht="16.5" thickTop="1" thickBot="1" x14ac:dyDescent="0.3">
      <c r="B33" s="53"/>
      <c r="C33" s="5"/>
      <c r="D33" s="55"/>
      <c r="E33" s="25"/>
      <c r="F33" s="55"/>
      <c r="G33" s="26"/>
      <c r="H33" s="23" t="str">
        <f>IF(Tabulka3[[#This Row],[pozemní instalace FVE (kW)]]+Tabulka3[[#This Row],[střešní instalace FVE (kW)]]&gt;1000,"VÝKON PŘESAHUJÍCÍ 1 MW NA PŘEDÁVACÍ MÍSTO UŽ NEZVYŠUJE DOTACI","")</f>
        <v/>
      </c>
      <c r="I33" s="147"/>
      <c r="J33" s="138">
        <f>IF(Tabulka3[[#This Row],[pozemní instalace FVE (kW)]]=0,0,Tabulka3[[#This Row],[pozemní instalace FVE (kW)]]*(-1283*LN(Tabulka3[[#This Row],[pozemní instalace FVE (kW)]])+32182))</f>
        <v>0</v>
      </c>
      <c r="K33" s="138">
        <f>IF(Tabulka3[[#This Row],[střešní instalace FVE (kW)]]=0,0,Tabulka3[[#This Row],[střešní instalace FVE (kW)]]*(-1283*LN(Tabulka3[[#This Row],[střešní instalace FVE (kW)]])+32182))</f>
        <v>0</v>
      </c>
      <c r="L33" s="138">
        <f>IF(AND(Tabulka3[[#This Row],[pozemní instalace FVE (kW)]]&lt;=0,Tabulka3[[#This Row],[střešní instalace FVE (kW)]]&lt;=0),0,IF(AND(Tabulka3[[#This Row],[pozemní instalace FVE (kW)]]+Tabulka3[[#This Row],[střešní instalace FVE (kW)]]&gt;0,(Tabulka3[[#This Row],[pozemní instalace FVE (kW)]]+Tabulka3[[#This Row],[střešní instalace FVE (kW)]])&lt;=1000),(Tabulka3[[#This Row],[pozemní instalace FVE (kW)]]+Tabulka3[[#This Row],[střešní instalace FVE (kW)]])*(-1283*LN(Tabulka3[[#This Row],[pozemní instalace FVE (kW)]]+Tabulka3[[#This Row],[střešní instalace FVE (kW)]])+32182),IF((Tabulka3[[#This Row],[pozemní instalace FVE (kW)]]+Tabulka3[[#This Row],[střešní instalace FVE (kW)]])&gt;1000,1000*(-1283*LN(Tabulka3[[#This Row],[pozemní instalace FVE (kW)]]+Tabulka3[[#This Row],[střešní instalace FVE (kW)]])+32182))))</f>
        <v>0</v>
      </c>
      <c r="M33" s="139">
        <f t="shared" si="0"/>
        <v>0</v>
      </c>
    </row>
    <row r="34" spans="2:13" ht="16.5" thickTop="1" thickBot="1" x14ac:dyDescent="0.3">
      <c r="B34" s="53"/>
      <c r="C34" s="5"/>
      <c r="D34" s="55"/>
      <c r="E34" s="25"/>
      <c r="F34" s="55"/>
      <c r="G34" s="26"/>
      <c r="H34" s="23" t="str">
        <f>IF(Tabulka3[[#This Row],[pozemní instalace FVE (kW)]]+Tabulka3[[#This Row],[střešní instalace FVE (kW)]]&gt;1000,"VÝKON PŘESAHUJÍCÍ 1 MW NA PŘEDÁVACÍ MÍSTO UŽ NEZVYŠUJE DOTACI","")</f>
        <v/>
      </c>
      <c r="I34" s="147"/>
      <c r="J34" s="138">
        <f>IF(Tabulka3[[#This Row],[pozemní instalace FVE (kW)]]=0,0,Tabulka3[[#This Row],[pozemní instalace FVE (kW)]]*(-1283*LN(Tabulka3[[#This Row],[pozemní instalace FVE (kW)]])+32182))</f>
        <v>0</v>
      </c>
      <c r="K34" s="138">
        <f>IF(Tabulka3[[#This Row],[střešní instalace FVE (kW)]]=0,0,Tabulka3[[#This Row],[střešní instalace FVE (kW)]]*(-1283*LN(Tabulka3[[#This Row],[střešní instalace FVE (kW)]])+32182))</f>
        <v>0</v>
      </c>
      <c r="L34" s="138">
        <f>IF(AND(Tabulka3[[#This Row],[pozemní instalace FVE (kW)]]&lt;=0,Tabulka3[[#This Row],[střešní instalace FVE (kW)]]&lt;=0),0,IF(AND(Tabulka3[[#This Row],[pozemní instalace FVE (kW)]]+Tabulka3[[#This Row],[střešní instalace FVE (kW)]]&gt;0,(Tabulka3[[#This Row],[pozemní instalace FVE (kW)]]+Tabulka3[[#This Row],[střešní instalace FVE (kW)]])&lt;=1000),(Tabulka3[[#This Row],[pozemní instalace FVE (kW)]]+Tabulka3[[#This Row],[střešní instalace FVE (kW)]])*(-1283*LN(Tabulka3[[#This Row],[pozemní instalace FVE (kW)]]+Tabulka3[[#This Row],[střešní instalace FVE (kW)]])+32182),IF((Tabulka3[[#This Row],[pozemní instalace FVE (kW)]]+Tabulka3[[#This Row],[střešní instalace FVE (kW)]])&gt;1000,1000*(-1283*LN(Tabulka3[[#This Row],[pozemní instalace FVE (kW)]]+Tabulka3[[#This Row],[střešní instalace FVE (kW)]])+32182))))</f>
        <v>0</v>
      </c>
      <c r="M34" s="139">
        <f t="shared" si="0"/>
        <v>0</v>
      </c>
    </row>
    <row r="35" spans="2:13" ht="16.5" hidden="1" thickTop="1" thickBot="1" x14ac:dyDescent="0.3">
      <c r="B35" s="53"/>
      <c r="C35" s="5"/>
      <c r="D35" s="55"/>
      <c r="E35" s="25"/>
      <c r="F35" s="55"/>
      <c r="G35" s="26"/>
      <c r="H35" s="23" t="str">
        <f>IF(Tabulka3[[#This Row],[pozemní instalace FVE (kW)]]+Tabulka3[[#This Row],[střešní instalace FVE (kW)]]&gt;1000,"VÝKON PŘESAHUJÍCÍ 1 MW NA PŘEDÁVACÍ MÍSTO UŽ NEZVYŠUJE DOTACI","")</f>
        <v/>
      </c>
      <c r="I35" s="147"/>
      <c r="J35" s="138">
        <f>IF(Tabulka3[[#This Row],[pozemní instalace FVE (kW)]]=0,0,Tabulka3[[#This Row],[pozemní instalace FVE (kW)]]*(-1283*LN(Tabulka3[[#This Row],[pozemní instalace FVE (kW)]])+32182))</f>
        <v>0</v>
      </c>
      <c r="K35" s="138">
        <f>IF(Tabulka3[[#This Row],[střešní instalace FVE (kW)]]=0,0,Tabulka3[[#This Row],[střešní instalace FVE (kW)]]*(-1283*LN(Tabulka3[[#This Row],[střešní instalace FVE (kW)]])+32182))</f>
        <v>0</v>
      </c>
      <c r="L35" s="138">
        <f>IF(AND(Tabulka3[[#This Row],[pozemní instalace FVE (kW)]]&lt;=0,Tabulka3[[#This Row],[střešní instalace FVE (kW)]]&lt;=0),0,IF(AND(Tabulka3[[#This Row],[pozemní instalace FVE (kW)]]+Tabulka3[[#This Row],[střešní instalace FVE (kW)]]&gt;0,(Tabulka3[[#This Row],[pozemní instalace FVE (kW)]]+Tabulka3[[#This Row],[střešní instalace FVE (kW)]])&lt;=1000),(Tabulka3[[#This Row],[pozemní instalace FVE (kW)]]+Tabulka3[[#This Row],[střešní instalace FVE (kW)]])*(-1283*LN(Tabulka3[[#This Row],[pozemní instalace FVE (kW)]]+Tabulka3[[#This Row],[střešní instalace FVE (kW)]])+32182),IF((Tabulka3[[#This Row],[pozemní instalace FVE (kW)]]+Tabulka3[[#This Row],[střešní instalace FVE (kW)]])&gt;1000,1000*(-1283*LN(Tabulka3[[#This Row],[pozemní instalace FVE (kW)]]+Tabulka3[[#This Row],[střešní instalace FVE (kW)]])+32182))))</f>
        <v>0</v>
      </c>
      <c r="M35" s="139">
        <f t="shared" ref="M35:M54" si="1">L35-K35-J35</f>
        <v>0</v>
      </c>
    </row>
    <row r="36" spans="2:13" ht="16.5" thickTop="1" thickBot="1" x14ac:dyDescent="0.3">
      <c r="B36" s="53"/>
      <c r="C36" s="5"/>
      <c r="D36" s="55"/>
      <c r="E36" s="25"/>
      <c r="F36" s="55"/>
      <c r="G36" s="26"/>
      <c r="H36" s="23" t="str">
        <f>IF(Tabulka3[[#This Row],[pozemní instalace FVE (kW)]]+Tabulka3[[#This Row],[střešní instalace FVE (kW)]]&gt;1000,"VÝKON PŘESAHUJÍCÍ 1 MW NA PŘEDÁVACÍ MÍSTO UŽ NEZVYŠUJE DOTACI","")</f>
        <v/>
      </c>
      <c r="I36" s="147"/>
      <c r="J36" s="138">
        <f>IF(Tabulka3[[#This Row],[pozemní instalace FVE (kW)]]=0,0,Tabulka3[[#This Row],[pozemní instalace FVE (kW)]]*(-1283*LN(Tabulka3[[#This Row],[pozemní instalace FVE (kW)]])+32182))</f>
        <v>0</v>
      </c>
      <c r="K36" s="138">
        <f>IF(Tabulka3[[#This Row],[střešní instalace FVE (kW)]]=0,0,Tabulka3[[#This Row],[střešní instalace FVE (kW)]]*(-1283*LN(Tabulka3[[#This Row],[střešní instalace FVE (kW)]])+32182))</f>
        <v>0</v>
      </c>
      <c r="L36" s="138">
        <f>IF(AND(Tabulka3[[#This Row],[pozemní instalace FVE (kW)]]&lt;=0,Tabulka3[[#This Row],[střešní instalace FVE (kW)]]&lt;=0),0,IF(AND(Tabulka3[[#This Row],[pozemní instalace FVE (kW)]]+Tabulka3[[#This Row],[střešní instalace FVE (kW)]]&gt;0,(Tabulka3[[#This Row],[pozemní instalace FVE (kW)]]+Tabulka3[[#This Row],[střešní instalace FVE (kW)]])&lt;=1000),(Tabulka3[[#This Row],[pozemní instalace FVE (kW)]]+Tabulka3[[#This Row],[střešní instalace FVE (kW)]])*(-1283*LN(Tabulka3[[#This Row],[pozemní instalace FVE (kW)]]+Tabulka3[[#This Row],[střešní instalace FVE (kW)]])+32182),IF((Tabulka3[[#This Row],[pozemní instalace FVE (kW)]]+Tabulka3[[#This Row],[střešní instalace FVE (kW)]])&gt;1000,1000*(-1283*LN(Tabulka3[[#This Row],[pozemní instalace FVE (kW)]]+Tabulka3[[#This Row],[střešní instalace FVE (kW)]])+32182))))</f>
        <v>0</v>
      </c>
      <c r="M36" s="139">
        <f t="shared" si="1"/>
        <v>0</v>
      </c>
    </row>
    <row r="37" spans="2:13" ht="16.5" thickTop="1" thickBot="1" x14ac:dyDescent="0.3">
      <c r="B37" s="53"/>
      <c r="C37" s="5"/>
      <c r="D37" s="55"/>
      <c r="E37" s="25"/>
      <c r="F37" s="55"/>
      <c r="G37" s="26"/>
      <c r="H37" s="23" t="str">
        <f>IF(Tabulka3[[#This Row],[pozemní instalace FVE (kW)]]+Tabulka3[[#This Row],[střešní instalace FVE (kW)]]&gt;1000,"VÝKON PŘESAHUJÍCÍ 1 MW NA PŘEDÁVACÍ MÍSTO UŽ NEZVYŠUJE DOTACI","")</f>
        <v/>
      </c>
      <c r="I37" s="147"/>
      <c r="J37" s="138">
        <f>IF(Tabulka3[[#This Row],[pozemní instalace FVE (kW)]]=0,0,Tabulka3[[#This Row],[pozemní instalace FVE (kW)]]*(-1283*LN(Tabulka3[[#This Row],[pozemní instalace FVE (kW)]])+32182))</f>
        <v>0</v>
      </c>
      <c r="K37" s="138">
        <f>IF(Tabulka3[[#This Row],[střešní instalace FVE (kW)]]=0,0,Tabulka3[[#This Row],[střešní instalace FVE (kW)]]*(-1283*LN(Tabulka3[[#This Row],[střešní instalace FVE (kW)]])+32182))</f>
        <v>0</v>
      </c>
      <c r="L37" s="138">
        <f>IF(AND(Tabulka3[[#This Row],[pozemní instalace FVE (kW)]]&lt;=0,Tabulka3[[#This Row],[střešní instalace FVE (kW)]]&lt;=0),0,IF(AND(Tabulka3[[#This Row],[pozemní instalace FVE (kW)]]+Tabulka3[[#This Row],[střešní instalace FVE (kW)]]&gt;0,(Tabulka3[[#This Row],[pozemní instalace FVE (kW)]]+Tabulka3[[#This Row],[střešní instalace FVE (kW)]])&lt;=1000),(Tabulka3[[#This Row],[pozemní instalace FVE (kW)]]+Tabulka3[[#This Row],[střešní instalace FVE (kW)]])*(-1283*LN(Tabulka3[[#This Row],[pozemní instalace FVE (kW)]]+Tabulka3[[#This Row],[střešní instalace FVE (kW)]])+32182),IF((Tabulka3[[#This Row],[pozemní instalace FVE (kW)]]+Tabulka3[[#This Row],[střešní instalace FVE (kW)]])&gt;1000,1000*(-1283*LN(Tabulka3[[#This Row],[pozemní instalace FVE (kW)]]+Tabulka3[[#This Row],[střešní instalace FVE (kW)]])+32182))))</f>
        <v>0</v>
      </c>
      <c r="M37" s="139">
        <f t="shared" si="1"/>
        <v>0</v>
      </c>
    </row>
    <row r="38" spans="2:13" ht="16.5" thickTop="1" thickBot="1" x14ac:dyDescent="0.3">
      <c r="B38" s="53"/>
      <c r="C38" s="5"/>
      <c r="D38" s="55"/>
      <c r="E38" s="25"/>
      <c r="F38" s="55"/>
      <c r="G38" s="26"/>
      <c r="H38" s="23" t="str">
        <f>IF(Tabulka3[[#This Row],[pozemní instalace FVE (kW)]]+Tabulka3[[#This Row],[střešní instalace FVE (kW)]]&gt;1000,"VÝKON PŘESAHUJÍCÍ 1 MW NA PŘEDÁVACÍ MÍSTO UŽ NEZVYŠUJE DOTACI","")</f>
        <v/>
      </c>
      <c r="I38" s="147"/>
      <c r="J38" s="138">
        <f>IF(Tabulka3[[#This Row],[pozemní instalace FVE (kW)]]=0,0,Tabulka3[[#This Row],[pozemní instalace FVE (kW)]]*(-1283*LN(Tabulka3[[#This Row],[pozemní instalace FVE (kW)]])+32182))</f>
        <v>0</v>
      </c>
      <c r="K38" s="138">
        <f>IF(Tabulka3[[#This Row],[střešní instalace FVE (kW)]]=0,0,Tabulka3[[#This Row],[střešní instalace FVE (kW)]]*(-1283*LN(Tabulka3[[#This Row],[střešní instalace FVE (kW)]])+32182))</f>
        <v>0</v>
      </c>
      <c r="L38" s="138">
        <f>IF(AND(Tabulka3[[#This Row],[pozemní instalace FVE (kW)]]&lt;=0,Tabulka3[[#This Row],[střešní instalace FVE (kW)]]&lt;=0),0,IF(AND(Tabulka3[[#This Row],[pozemní instalace FVE (kW)]]+Tabulka3[[#This Row],[střešní instalace FVE (kW)]]&gt;0,(Tabulka3[[#This Row],[pozemní instalace FVE (kW)]]+Tabulka3[[#This Row],[střešní instalace FVE (kW)]])&lt;=1000),(Tabulka3[[#This Row],[pozemní instalace FVE (kW)]]+Tabulka3[[#This Row],[střešní instalace FVE (kW)]])*(-1283*LN(Tabulka3[[#This Row],[pozemní instalace FVE (kW)]]+Tabulka3[[#This Row],[střešní instalace FVE (kW)]])+32182),IF((Tabulka3[[#This Row],[pozemní instalace FVE (kW)]]+Tabulka3[[#This Row],[střešní instalace FVE (kW)]])&gt;1000,1000*(-1283*LN(Tabulka3[[#This Row],[pozemní instalace FVE (kW)]]+Tabulka3[[#This Row],[střešní instalace FVE (kW)]])+32182))))</f>
        <v>0</v>
      </c>
      <c r="M38" s="139">
        <f t="shared" si="1"/>
        <v>0</v>
      </c>
    </row>
    <row r="39" spans="2:13" ht="16.5" thickTop="1" thickBot="1" x14ac:dyDescent="0.3">
      <c r="B39" s="53"/>
      <c r="C39" s="5"/>
      <c r="D39" s="55"/>
      <c r="E39" s="25"/>
      <c r="F39" s="55"/>
      <c r="G39" s="26"/>
      <c r="H39" s="23" t="str">
        <f>IF(Tabulka3[[#This Row],[pozemní instalace FVE (kW)]]+Tabulka3[[#This Row],[střešní instalace FVE (kW)]]&gt;1000,"VÝKON PŘESAHUJÍCÍ 1 MW NA PŘEDÁVACÍ MÍSTO UŽ NEZVYŠUJE DOTACI","")</f>
        <v/>
      </c>
      <c r="I39" s="147"/>
      <c r="J39" s="138">
        <f>IF(Tabulka3[[#This Row],[pozemní instalace FVE (kW)]]=0,0,Tabulka3[[#This Row],[pozemní instalace FVE (kW)]]*(-1283*LN(Tabulka3[[#This Row],[pozemní instalace FVE (kW)]])+32182))</f>
        <v>0</v>
      </c>
      <c r="K39" s="138">
        <f>IF(Tabulka3[[#This Row],[střešní instalace FVE (kW)]]=0,0,Tabulka3[[#This Row],[střešní instalace FVE (kW)]]*(-1283*LN(Tabulka3[[#This Row],[střešní instalace FVE (kW)]])+32182))</f>
        <v>0</v>
      </c>
      <c r="L39" s="138">
        <f>IF(AND(Tabulka3[[#This Row],[pozemní instalace FVE (kW)]]&lt;=0,Tabulka3[[#This Row],[střešní instalace FVE (kW)]]&lt;=0),0,IF(AND(Tabulka3[[#This Row],[pozemní instalace FVE (kW)]]+Tabulka3[[#This Row],[střešní instalace FVE (kW)]]&gt;0,(Tabulka3[[#This Row],[pozemní instalace FVE (kW)]]+Tabulka3[[#This Row],[střešní instalace FVE (kW)]])&lt;=1000),(Tabulka3[[#This Row],[pozemní instalace FVE (kW)]]+Tabulka3[[#This Row],[střešní instalace FVE (kW)]])*(-1283*LN(Tabulka3[[#This Row],[pozemní instalace FVE (kW)]]+Tabulka3[[#This Row],[střešní instalace FVE (kW)]])+32182),IF((Tabulka3[[#This Row],[pozemní instalace FVE (kW)]]+Tabulka3[[#This Row],[střešní instalace FVE (kW)]])&gt;1000,1000*(-1283*LN(Tabulka3[[#This Row],[pozemní instalace FVE (kW)]]+Tabulka3[[#This Row],[střešní instalace FVE (kW)]])+32182))))</f>
        <v>0</v>
      </c>
      <c r="M39" s="139">
        <f t="shared" si="1"/>
        <v>0</v>
      </c>
    </row>
    <row r="40" spans="2:13" ht="16.5" thickTop="1" thickBot="1" x14ac:dyDescent="0.3">
      <c r="B40" s="53"/>
      <c r="C40" s="5"/>
      <c r="D40" s="55"/>
      <c r="E40" s="25"/>
      <c r="F40" s="55"/>
      <c r="G40" s="26"/>
      <c r="H40" s="23" t="str">
        <f>IF(Tabulka3[[#This Row],[pozemní instalace FVE (kW)]]+Tabulka3[[#This Row],[střešní instalace FVE (kW)]]&gt;1000,"VÝKON PŘESAHUJÍCÍ 1 MW NA PŘEDÁVACÍ MÍSTO UŽ NEZVYŠUJE DOTACI","")</f>
        <v/>
      </c>
      <c r="I40" s="147"/>
      <c r="J40" s="138">
        <f>IF(Tabulka3[[#This Row],[pozemní instalace FVE (kW)]]=0,0,Tabulka3[[#This Row],[pozemní instalace FVE (kW)]]*(-1283*LN(Tabulka3[[#This Row],[pozemní instalace FVE (kW)]])+32182))</f>
        <v>0</v>
      </c>
      <c r="K40" s="138">
        <f>IF(Tabulka3[[#This Row],[střešní instalace FVE (kW)]]=0,0,Tabulka3[[#This Row],[střešní instalace FVE (kW)]]*(-1283*LN(Tabulka3[[#This Row],[střešní instalace FVE (kW)]])+32182))</f>
        <v>0</v>
      </c>
      <c r="L40" s="138">
        <f>IF(AND(Tabulka3[[#This Row],[pozemní instalace FVE (kW)]]&lt;=0,Tabulka3[[#This Row],[střešní instalace FVE (kW)]]&lt;=0),0,IF(AND(Tabulka3[[#This Row],[pozemní instalace FVE (kW)]]+Tabulka3[[#This Row],[střešní instalace FVE (kW)]]&gt;0,(Tabulka3[[#This Row],[pozemní instalace FVE (kW)]]+Tabulka3[[#This Row],[střešní instalace FVE (kW)]])&lt;=1000),(Tabulka3[[#This Row],[pozemní instalace FVE (kW)]]+Tabulka3[[#This Row],[střešní instalace FVE (kW)]])*(-1283*LN(Tabulka3[[#This Row],[pozemní instalace FVE (kW)]]+Tabulka3[[#This Row],[střešní instalace FVE (kW)]])+32182),IF((Tabulka3[[#This Row],[pozemní instalace FVE (kW)]]+Tabulka3[[#This Row],[střešní instalace FVE (kW)]])&gt;1000,1000*(-1283*LN(Tabulka3[[#This Row],[pozemní instalace FVE (kW)]]+Tabulka3[[#This Row],[střešní instalace FVE (kW)]])+32182))))</f>
        <v>0</v>
      </c>
      <c r="M40" s="139">
        <f t="shared" si="1"/>
        <v>0</v>
      </c>
    </row>
    <row r="41" spans="2:13" ht="16.5" thickTop="1" thickBot="1" x14ac:dyDescent="0.3">
      <c r="B41" s="53"/>
      <c r="C41" s="5"/>
      <c r="D41" s="55"/>
      <c r="E41" s="25"/>
      <c r="F41" s="55"/>
      <c r="G41" s="26"/>
      <c r="H41" s="23" t="str">
        <f>IF(Tabulka3[[#This Row],[pozemní instalace FVE (kW)]]+Tabulka3[[#This Row],[střešní instalace FVE (kW)]]&gt;1000,"VÝKON PŘESAHUJÍCÍ 1 MW NA PŘEDÁVACÍ MÍSTO UŽ NEZVYŠUJE DOTACI","")</f>
        <v/>
      </c>
      <c r="I41" s="147"/>
      <c r="J41" s="138">
        <f>IF(Tabulka3[[#This Row],[pozemní instalace FVE (kW)]]=0,0,Tabulka3[[#This Row],[pozemní instalace FVE (kW)]]*(-1283*LN(Tabulka3[[#This Row],[pozemní instalace FVE (kW)]])+32182))</f>
        <v>0</v>
      </c>
      <c r="K41" s="138">
        <f>IF(Tabulka3[[#This Row],[střešní instalace FVE (kW)]]=0,0,Tabulka3[[#This Row],[střešní instalace FVE (kW)]]*(-1283*LN(Tabulka3[[#This Row],[střešní instalace FVE (kW)]])+32182))</f>
        <v>0</v>
      </c>
      <c r="L41" s="138">
        <f>IF(AND(Tabulka3[[#This Row],[pozemní instalace FVE (kW)]]&lt;=0,Tabulka3[[#This Row],[střešní instalace FVE (kW)]]&lt;=0),0,IF(AND(Tabulka3[[#This Row],[pozemní instalace FVE (kW)]]+Tabulka3[[#This Row],[střešní instalace FVE (kW)]]&gt;0,(Tabulka3[[#This Row],[pozemní instalace FVE (kW)]]+Tabulka3[[#This Row],[střešní instalace FVE (kW)]])&lt;=1000),(Tabulka3[[#This Row],[pozemní instalace FVE (kW)]]+Tabulka3[[#This Row],[střešní instalace FVE (kW)]])*(-1283*LN(Tabulka3[[#This Row],[pozemní instalace FVE (kW)]]+Tabulka3[[#This Row],[střešní instalace FVE (kW)]])+32182),IF((Tabulka3[[#This Row],[pozemní instalace FVE (kW)]]+Tabulka3[[#This Row],[střešní instalace FVE (kW)]])&gt;1000,1000*(-1283*LN(Tabulka3[[#This Row],[pozemní instalace FVE (kW)]]+Tabulka3[[#This Row],[střešní instalace FVE (kW)]])+32182))))</f>
        <v>0</v>
      </c>
      <c r="M41" s="139">
        <f t="shared" si="1"/>
        <v>0</v>
      </c>
    </row>
    <row r="42" spans="2:13" ht="16.5" thickTop="1" thickBot="1" x14ac:dyDescent="0.3">
      <c r="B42" s="53"/>
      <c r="C42" s="5"/>
      <c r="D42" s="55"/>
      <c r="E42" s="25"/>
      <c r="F42" s="55"/>
      <c r="G42" s="26"/>
      <c r="H42" s="23" t="str">
        <f>IF(Tabulka3[[#This Row],[pozemní instalace FVE (kW)]]+Tabulka3[[#This Row],[střešní instalace FVE (kW)]]&gt;1000,"VÝKON PŘESAHUJÍCÍ 1 MW NA PŘEDÁVACÍ MÍSTO UŽ NEZVYŠUJE DOTACI","")</f>
        <v/>
      </c>
      <c r="I42" s="147"/>
      <c r="J42" s="138">
        <f>IF(Tabulka3[[#This Row],[pozemní instalace FVE (kW)]]=0,0,Tabulka3[[#This Row],[pozemní instalace FVE (kW)]]*(-1283*LN(Tabulka3[[#This Row],[pozemní instalace FVE (kW)]])+32182))</f>
        <v>0</v>
      </c>
      <c r="K42" s="138">
        <f>IF(Tabulka3[[#This Row],[střešní instalace FVE (kW)]]=0,0,Tabulka3[[#This Row],[střešní instalace FVE (kW)]]*(-1283*LN(Tabulka3[[#This Row],[střešní instalace FVE (kW)]])+32182))</f>
        <v>0</v>
      </c>
      <c r="L42" s="138">
        <f>IF(AND(Tabulka3[[#This Row],[pozemní instalace FVE (kW)]]&lt;=0,Tabulka3[[#This Row],[střešní instalace FVE (kW)]]&lt;=0),0,IF(AND(Tabulka3[[#This Row],[pozemní instalace FVE (kW)]]+Tabulka3[[#This Row],[střešní instalace FVE (kW)]]&gt;0,(Tabulka3[[#This Row],[pozemní instalace FVE (kW)]]+Tabulka3[[#This Row],[střešní instalace FVE (kW)]])&lt;=1000),(Tabulka3[[#This Row],[pozemní instalace FVE (kW)]]+Tabulka3[[#This Row],[střešní instalace FVE (kW)]])*(-1283*LN(Tabulka3[[#This Row],[pozemní instalace FVE (kW)]]+Tabulka3[[#This Row],[střešní instalace FVE (kW)]])+32182),IF((Tabulka3[[#This Row],[pozemní instalace FVE (kW)]]+Tabulka3[[#This Row],[střešní instalace FVE (kW)]])&gt;1000,1000*(-1283*LN(Tabulka3[[#This Row],[pozemní instalace FVE (kW)]]+Tabulka3[[#This Row],[střešní instalace FVE (kW)]])+32182))))</f>
        <v>0</v>
      </c>
      <c r="M42" s="139">
        <f t="shared" si="1"/>
        <v>0</v>
      </c>
    </row>
    <row r="43" spans="2:13" ht="16.5" thickTop="1" thickBot="1" x14ac:dyDescent="0.3">
      <c r="B43" s="53"/>
      <c r="C43" s="5"/>
      <c r="D43" s="55"/>
      <c r="E43" s="25"/>
      <c r="F43" s="55"/>
      <c r="G43" s="26"/>
      <c r="H43" s="23" t="str">
        <f>IF(Tabulka3[[#This Row],[pozemní instalace FVE (kW)]]+Tabulka3[[#This Row],[střešní instalace FVE (kW)]]&gt;1000,"VÝKON PŘESAHUJÍCÍ 1 MW NA PŘEDÁVACÍ MÍSTO UŽ NEZVYŠUJE DOTACI","")</f>
        <v/>
      </c>
      <c r="I43" s="147"/>
      <c r="J43" s="138">
        <f>IF(Tabulka3[[#This Row],[pozemní instalace FVE (kW)]]=0,0,Tabulka3[[#This Row],[pozemní instalace FVE (kW)]]*(-1283*LN(Tabulka3[[#This Row],[pozemní instalace FVE (kW)]])+32182))</f>
        <v>0</v>
      </c>
      <c r="K43" s="138">
        <f>IF(Tabulka3[[#This Row],[střešní instalace FVE (kW)]]=0,0,Tabulka3[[#This Row],[střešní instalace FVE (kW)]]*(-1283*LN(Tabulka3[[#This Row],[střešní instalace FVE (kW)]])+32182))</f>
        <v>0</v>
      </c>
      <c r="L43" s="138">
        <f>IF(AND(Tabulka3[[#This Row],[pozemní instalace FVE (kW)]]&lt;=0,Tabulka3[[#This Row],[střešní instalace FVE (kW)]]&lt;=0),0,IF(AND(Tabulka3[[#This Row],[pozemní instalace FVE (kW)]]+Tabulka3[[#This Row],[střešní instalace FVE (kW)]]&gt;0,(Tabulka3[[#This Row],[pozemní instalace FVE (kW)]]+Tabulka3[[#This Row],[střešní instalace FVE (kW)]])&lt;=1000),(Tabulka3[[#This Row],[pozemní instalace FVE (kW)]]+Tabulka3[[#This Row],[střešní instalace FVE (kW)]])*(-1283*LN(Tabulka3[[#This Row],[pozemní instalace FVE (kW)]]+Tabulka3[[#This Row],[střešní instalace FVE (kW)]])+32182),IF((Tabulka3[[#This Row],[pozemní instalace FVE (kW)]]+Tabulka3[[#This Row],[střešní instalace FVE (kW)]])&gt;1000,1000*(-1283*LN(Tabulka3[[#This Row],[pozemní instalace FVE (kW)]]+Tabulka3[[#This Row],[střešní instalace FVE (kW)]])+32182))))</f>
        <v>0</v>
      </c>
      <c r="M43" s="139">
        <f t="shared" si="1"/>
        <v>0</v>
      </c>
    </row>
    <row r="44" spans="2:13" ht="16.5" thickTop="1" thickBot="1" x14ac:dyDescent="0.3">
      <c r="B44" s="53"/>
      <c r="C44" s="5"/>
      <c r="D44" s="55"/>
      <c r="E44" s="25"/>
      <c r="F44" s="55"/>
      <c r="G44" s="26"/>
      <c r="H44" s="23" t="str">
        <f>IF(Tabulka3[[#This Row],[pozemní instalace FVE (kW)]]+Tabulka3[[#This Row],[střešní instalace FVE (kW)]]&gt;1000,"VÝKON PŘESAHUJÍCÍ 1 MW NA PŘEDÁVACÍ MÍSTO UŽ NEZVYŠUJE DOTACI","")</f>
        <v/>
      </c>
      <c r="I44" s="147"/>
      <c r="J44" s="138">
        <f>IF(Tabulka3[[#This Row],[pozemní instalace FVE (kW)]]=0,0,Tabulka3[[#This Row],[pozemní instalace FVE (kW)]]*(-1283*LN(Tabulka3[[#This Row],[pozemní instalace FVE (kW)]])+32182))</f>
        <v>0</v>
      </c>
      <c r="K44" s="138">
        <f>IF(Tabulka3[[#This Row],[střešní instalace FVE (kW)]]=0,0,Tabulka3[[#This Row],[střešní instalace FVE (kW)]]*(-1283*LN(Tabulka3[[#This Row],[střešní instalace FVE (kW)]])+32182))</f>
        <v>0</v>
      </c>
      <c r="L44" s="138">
        <f>IF(AND(Tabulka3[[#This Row],[pozemní instalace FVE (kW)]]&lt;=0,Tabulka3[[#This Row],[střešní instalace FVE (kW)]]&lt;=0),0,IF(AND(Tabulka3[[#This Row],[pozemní instalace FVE (kW)]]+Tabulka3[[#This Row],[střešní instalace FVE (kW)]]&gt;0,(Tabulka3[[#This Row],[pozemní instalace FVE (kW)]]+Tabulka3[[#This Row],[střešní instalace FVE (kW)]])&lt;=1000),(Tabulka3[[#This Row],[pozemní instalace FVE (kW)]]+Tabulka3[[#This Row],[střešní instalace FVE (kW)]])*(-1283*LN(Tabulka3[[#This Row],[pozemní instalace FVE (kW)]]+Tabulka3[[#This Row],[střešní instalace FVE (kW)]])+32182),IF((Tabulka3[[#This Row],[pozemní instalace FVE (kW)]]+Tabulka3[[#This Row],[střešní instalace FVE (kW)]])&gt;1000,1000*(-1283*LN(Tabulka3[[#This Row],[pozemní instalace FVE (kW)]]+Tabulka3[[#This Row],[střešní instalace FVE (kW)]])+32182))))</f>
        <v>0</v>
      </c>
      <c r="M44" s="139">
        <f t="shared" si="1"/>
        <v>0</v>
      </c>
    </row>
    <row r="45" spans="2:13" ht="16.5" thickTop="1" thickBot="1" x14ac:dyDescent="0.3">
      <c r="B45" s="53"/>
      <c r="C45" s="5"/>
      <c r="D45" s="55"/>
      <c r="E45" s="25"/>
      <c r="F45" s="55"/>
      <c r="G45" s="26"/>
      <c r="H45" s="23" t="str">
        <f>IF(Tabulka3[[#This Row],[pozemní instalace FVE (kW)]]+Tabulka3[[#This Row],[střešní instalace FVE (kW)]]&gt;1000,"VÝKON PŘESAHUJÍCÍ 1 MW NA PŘEDÁVACÍ MÍSTO UŽ NEZVYŠUJE DOTACI","")</f>
        <v/>
      </c>
      <c r="I45" s="147"/>
      <c r="J45" s="138">
        <f>IF(Tabulka3[[#This Row],[pozemní instalace FVE (kW)]]=0,0,Tabulka3[[#This Row],[pozemní instalace FVE (kW)]]*(-1283*LN(Tabulka3[[#This Row],[pozemní instalace FVE (kW)]])+32182))</f>
        <v>0</v>
      </c>
      <c r="K45" s="138">
        <f>IF(Tabulka3[[#This Row],[střešní instalace FVE (kW)]]=0,0,Tabulka3[[#This Row],[střešní instalace FVE (kW)]]*(-1283*LN(Tabulka3[[#This Row],[střešní instalace FVE (kW)]])+32182))</f>
        <v>0</v>
      </c>
      <c r="L45" s="138">
        <f>IF(AND(Tabulka3[[#This Row],[pozemní instalace FVE (kW)]]&lt;=0,Tabulka3[[#This Row],[střešní instalace FVE (kW)]]&lt;=0),0,IF(AND(Tabulka3[[#This Row],[pozemní instalace FVE (kW)]]+Tabulka3[[#This Row],[střešní instalace FVE (kW)]]&gt;0,(Tabulka3[[#This Row],[pozemní instalace FVE (kW)]]+Tabulka3[[#This Row],[střešní instalace FVE (kW)]])&lt;=1000),(Tabulka3[[#This Row],[pozemní instalace FVE (kW)]]+Tabulka3[[#This Row],[střešní instalace FVE (kW)]])*(-1283*LN(Tabulka3[[#This Row],[pozemní instalace FVE (kW)]]+Tabulka3[[#This Row],[střešní instalace FVE (kW)]])+32182),IF((Tabulka3[[#This Row],[pozemní instalace FVE (kW)]]+Tabulka3[[#This Row],[střešní instalace FVE (kW)]])&gt;1000,1000*(-1283*LN(Tabulka3[[#This Row],[pozemní instalace FVE (kW)]]+Tabulka3[[#This Row],[střešní instalace FVE (kW)]])+32182))))</f>
        <v>0</v>
      </c>
      <c r="M45" s="139">
        <f t="shared" si="1"/>
        <v>0</v>
      </c>
    </row>
    <row r="46" spans="2:13" ht="16.5" thickTop="1" thickBot="1" x14ac:dyDescent="0.3">
      <c r="B46" s="53"/>
      <c r="C46" s="5"/>
      <c r="D46" s="55"/>
      <c r="E46" s="25"/>
      <c r="F46" s="55"/>
      <c r="G46" s="26"/>
      <c r="H46" s="23" t="str">
        <f>IF(Tabulka3[[#This Row],[pozemní instalace FVE (kW)]]+Tabulka3[[#This Row],[střešní instalace FVE (kW)]]&gt;1000,"VÝKON PŘESAHUJÍCÍ 1 MW NA PŘEDÁVACÍ MÍSTO UŽ NEZVYŠUJE DOTACI","")</f>
        <v/>
      </c>
      <c r="I46" s="147"/>
      <c r="J46" s="138">
        <f>IF(Tabulka3[[#This Row],[pozemní instalace FVE (kW)]]=0,0,Tabulka3[[#This Row],[pozemní instalace FVE (kW)]]*(-1283*LN(Tabulka3[[#This Row],[pozemní instalace FVE (kW)]])+32182))</f>
        <v>0</v>
      </c>
      <c r="K46" s="138">
        <f>IF(Tabulka3[[#This Row],[střešní instalace FVE (kW)]]=0,0,Tabulka3[[#This Row],[střešní instalace FVE (kW)]]*(-1283*LN(Tabulka3[[#This Row],[střešní instalace FVE (kW)]])+32182))</f>
        <v>0</v>
      </c>
      <c r="L46" s="138">
        <f>IF(AND(Tabulka3[[#This Row],[pozemní instalace FVE (kW)]]&lt;=0,Tabulka3[[#This Row],[střešní instalace FVE (kW)]]&lt;=0),0,IF(AND(Tabulka3[[#This Row],[pozemní instalace FVE (kW)]]+Tabulka3[[#This Row],[střešní instalace FVE (kW)]]&gt;0,(Tabulka3[[#This Row],[pozemní instalace FVE (kW)]]+Tabulka3[[#This Row],[střešní instalace FVE (kW)]])&lt;=1000),(Tabulka3[[#This Row],[pozemní instalace FVE (kW)]]+Tabulka3[[#This Row],[střešní instalace FVE (kW)]])*(-1283*LN(Tabulka3[[#This Row],[pozemní instalace FVE (kW)]]+Tabulka3[[#This Row],[střešní instalace FVE (kW)]])+32182),IF((Tabulka3[[#This Row],[pozemní instalace FVE (kW)]]+Tabulka3[[#This Row],[střešní instalace FVE (kW)]])&gt;1000,1000*(-1283*LN(Tabulka3[[#This Row],[pozemní instalace FVE (kW)]]+Tabulka3[[#This Row],[střešní instalace FVE (kW)]])+32182))))</f>
        <v>0</v>
      </c>
      <c r="M46" s="139">
        <f t="shared" si="1"/>
        <v>0</v>
      </c>
    </row>
    <row r="47" spans="2:13" ht="16.5" thickTop="1" thickBot="1" x14ac:dyDescent="0.3">
      <c r="B47" s="53"/>
      <c r="C47" s="5"/>
      <c r="D47" s="55"/>
      <c r="E47" s="25"/>
      <c r="F47" s="55"/>
      <c r="G47" s="26"/>
      <c r="H47" s="23" t="str">
        <f>IF(Tabulka3[[#This Row],[pozemní instalace FVE (kW)]]+Tabulka3[[#This Row],[střešní instalace FVE (kW)]]&gt;1000,"VÝKON PŘESAHUJÍCÍ 1 MW NA PŘEDÁVACÍ MÍSTO UŽ NEZVYŠUJE DOTACI","")</f>
        <v/>
      </c>
      <c r="I47" s="147"/>
      <c r="J47" s="138">
        <f>IF(Tabulka3[[#This Row],[pozemní instalace FVE (kW)]]=0,0,Tabulka3[[#This Row],[pozemní instalace FVE (kW)]]*(-1283*LN(Tabulka3[[#This Row],[pozemní instalace FVE (kW)]])+32182))</f>
        <v>0</v>
      </c>
      <c r="K47" s="138">
        <f>IF(Tabulka3[[#This Row],[střešní instalace FVE (kW)]]=0,0,Tabulka3[[#This Row],[střešní instalace FVE (kW)]]*(-1283*LN(Tabulka3[[#This Row],[střešní instalace FVE (kW)]])+32182))</f>
        <v>0</v>
      </c>
      <c r="L47" s="138">
        <f>IF(AND(Tabulka3[[#This Row],[pozemní instalace FVE (kW)]]&lt;=0,Tabulka3[[#This Row],[střešní instalace FVE (kW)]]&lt;=0),0,IF(AND(Tabulka3[[#This Row],[pozemní instalace FVE (kW)]]+Tabulka3[[#This Row],[střešní instalace FVE (kW)]]&gt;0,(Tabulka3[[#This Row],[pozemní instalace FVE (kW)]]+Tabulka3[[#This Row],[střešní instalace FVE (kW)]])&lt;=1000),(Tabulka3[[#This Row],[pozemní instalace FVE (kW)]]+Tabulka3[[#This Row],[střešní instalace FVE (kW)]])*(-1283*LN(Tabulka3[[#This Row],[pozemní instalace FVE (kW)]]+Tabulka3[[#This Row],[střešní instalace FVE (kW)]])+32182),IF((Tabulka3[[#This Row],[pozemní instalace FVE (kW)]]+Tabulka3[[#This Row],[střešní instalace FVE (kW)]])&gt;1000,1000*(-1283*LN(Tabulka3[[#This Row],[pozemní instalace FVE (kW)]]+Tabulka3[[#This Row],[střešní instalace FVE (kW)]])+32182))))</f>
        <v>0</v>
      </c>
      <c r="M47" s="139">
        <f t="shared" si="1"/>
        <v>0</v>
      </c>
    </row>
    <row r="48" spans="2:13" ht="16.5" thickTop="1" thickBot="1" x14ac:dyDescent="0.3">
      <c r="B48" s="53"/>
      <c r="C48" s="5"/>
      <c r="D48" s="55"/>
      <c r="E48" s="25"/>
      <c r="F48" s="55"/>
      <c r="G48" s="26"/>
      <c r="H48" s="23" t="str">
        <f>IF(Tabulka3[[#This Row],[pozemní instalace FVE (kW)]]+Tabulka3[[#This Row],[střešní instalace FVE (kW)]]&gt;1000,"VÝKON PŘESAHUJÍCÍ 1 MW NA PŘEDÁVACÍ MÍSTO UŽ NEZVYŠUJE DOTACI","")</f>
        <v/>
      </c>
      <c r="I48" s="147"/>
      <c r="J48" s="138">
        <f>IF(Tabulka3[[#This Row],[pozemní instalace FVE (kW)]]=0,0,Tabulka3[[#This Row],[pozemní instalace FVE (kW)]]*(-1283*LN(Tabulka3[[#This Row],[pozemní instalace FVE (kW)]])+32182))</f>
        <v>0</v>
      </c>
      <c r="K48" s="138">
        <f>IF(Tabulka3[[#This Row],[střešní instalace FVE (kW)]]=0,0,Tabulka3[[#This Row],[střešní instalace FVE (kW)]]*(-1283*LN(Tabulka3[[#This Row],[střešní instalace FVE (kW)]])+32182))</f>
        <v>0</v>
      </c>
      <c r="L48" s="138">
        <f>IF(AND(Tabulka3[[#This Row],[pozemní instalace FVE (kW)]]&lt;=0,Tabulka3[[#This Row],[střešní instalace FVE (kW)]]&lt;=0),0,IF(AND(Tabulka3[[#This Row],[pozemní instalace FVE (kW)]]+Tabulka3[[#This Row],[střešní instalace FVE (kW)]]&gt;0,(Tabulka3[[#This Row],[pozemní instalace FVE (kW)]]+Tabulka3[[#This Row],[střešní instalace FVE (kW)]])&lt;=1000),(Tabulka3[[#This Row],[pozemní instalace FVE (kW)]]+Tabulka3[[#This Row],[střešní instalace FVE (kW)]])*(-1283*LN(Tabulka3[[#This Row],[pozemní instalace FVE (kW)]]+Tabulka3[[#This Row],[střešní instalace FVE (kW)]])+32182),IF((Tabulka3[[#This Row],[pozemní instalace FVE (kW)]]+Tabulka3[[#This Row],[střešní instalace FVE (kW)]])&gt;1000,1000*(-1283*LN(Tabulka3[[#This Row],[pozemní instalace FVE (kW)]]+Tabulka3[[#This Row],[střešní instalace FVE (kW)]])+32182))))</f>
        <v>0</v>
      </c>
      <c r="M48" s="139">
        <f t="shared" si="1"/>
        <v>0</v>
      </c>
    </row>
    <row r="49" spans="1:18" ht="16.5" thickTop="1" thickBot="1" x14ac:dyDescent="0.3">
      <c r="B49" s="53"/>
      <c r="C49" s="5"/>
      <c r="D49" s="55"/>
      <c r="E49" s="25"/>
      <c r="F49" s="55"/>
      <c r="G49" s="26"/>
      <c r="H49" s="23" t="str">
        <f>IF(Tabulka3[[#This Row],[pozemní instalace FVE (kW)]]+Tabulka3[[#This Row],[střešní instalace FVE (kW)]]&gt;1000,"VÝKON PŘESAHUJÍCÍ 1 MW NA PŘEDÁVACÍ MÍSTO UŽ NEZVYŠUJE DOTACI","")</f>
        <v/>
      </c>
      <c r="I49" s="147"/>
      <c r="J49" s="138">
        <f>IF(Tabulka3[[#This Row],[pozemní instalace FVE (kW)]]=0,0,Tabulka3[[#This Row],[pozemní instalace FVE (kW)]]*(-1283*LN(Tabulka3[[#This Row],[pozemní instalace FVE (kW)]])+32182))</f>
        <v>0</v>
      </c>
      <c r="K49" s="138">
        <f>IF(Tabulka3[[#This Row],[střešní instalace FVE (kW)]]=0,0,Tabulka3[[#This Row],[střešní instalace FVE (kW)]]*(-1283*LN(Tabulka3[[#This Row],[střešní instalace FVE (kW)]])+32182))</f>
        <v>0</v>
      </c>
      <c r="L49" s="138">
        <f>IF(AND(Tabulka3[[#This Row],[pozemní instalace FVE (kW)]]&lt;=0,Tabulka3[[#This Row],[střešní instalace FVE (kW)]]&lt;=0),0,IF(AND(Tabulka3[[#This Row],[pozemní instalace FVE (kW)]]+Tabulka3[[#This Row],[střešní instalace FVE (kW)]]&gt;0,(Tabulka3[[#This Row],[pozemní instalace FVE (kW)]]+Tabulka3[[#This Row],[střešní instalace FVE (kW)]])&lt;=1000),(Tabulka3[[#This Row],[pozemní instalace FVE (kW)]]+Tabulka3[[#This Row],[střešní instalace FVE (kW)]])*(-1283*LN(Tabulka3[[#This Row],[pozemní instalace FVE (kW)]]+Tabulka3[[#This Row],[střešní instalace FVE (kW)]])+32182),IF((Tabulka3[[#This Row],[pozemní instalace FVE (kW)]]+Tabulka3[[#This Row],[střešní instalace FVE (kW)]])&gt;1000,1000*(-1283*LN(Tabulka3[[#This Row],[pozemní instalace FVE (kW)]]+Tabulka3[[#This Row],[střešní instalace FVE (kW)]])+32182))))</f>
        <v>0</v>
      </c>
      <c r="M49" s="139">
        <f t="shared" si="1"/>
        <v>0</v>
      </c>
    </row>
    <row r="50" spans="1:18" ht="16.5" thickTop="1" thickBot="1" x14ac:dyDescent="0.3">
      <c r="B50" s="53"/>
      <c r="C50" s="5"/>
      <c r="D50" s="55"/>
      <c r="E50" s="25"/>
      <c r="F50" s="55"/>
      <c r="G50" s="26"/>
      <c r="H50" s="23" t="str">
        <f>IF(Tabulka3[[#This Row],[pozemní instalace FVE (kW)]]+Tabulka3[[#This Row],[střešní instalace FVE (kW)]]&gt;1000,"VÝKON PŘESAHUJÍCÍ 1 MW NA PŘEDÁVACÍ MÍSTO UŽ NEZVYŠUJE DOTACI","")</f>
        <v/>
      </c>
      <c r="I50" s="147"/>
      <c r="J50" s="138">
        <f>IF(Tabulka3[[#This Row],[pozemní instalace FVE (kW)]]=0,0,Tabulka3[[#This Row],[pozemní instalace FVE (kW)]]*(-1283*LN(Tabulka3[[#This Row],[pozemní instalace FVE (kW)]])+32182))</f>
        <v>0</v>
      </c>
      <c r="K50" s="138">
        <f>IF(Tabulka3[[#This Row],[střešní instalace FVE (kW)]]=0,0,Tabulka3[[#This Row],[střešní instalace FVE (kW)]]*(-1283*LN(Tabulka3[[#This Row],[střešní instalace FVE (kW)]])+32182))</f>
        <v>0</v>
      </c>
      <c r="L50" s="138">
        <f>IF(AND(Tabulka3[[#This Row],[pozemní instalace FVE (kW)]]&lt;=0,Tabulka3[[#This Row],[střešní instalace FVE (kW)]]&lt;=0),0,IF(AND(Tabulka3[[#This Row],[pozemní instalace FVE (kW)]]+Tabulka3[[#This Row],[střešní instalace FVE (kW)]]&gt;0,(Tabulka3[[#This Row],[pozemní instalace FVE (kW)]]+Tabulka3[[#This Row],[střešní instalace FVE (kW)]])&lt;=1000),(Tabulka3[[#This Row],[pozemní instalace FVE (kW)]]+Tabulka3[[#This Row],[střešní instalace FVE (kW)]])*(-1283*LN(Tabulka3[[#This Row],[pozemní instalace FVE (kW)]]+Tabulka3[[#This Row],[střešní instalace FVE (kW)]])+32182),IF((Tabulka3[[#This Row],[pozemní instalace FVE (kW)]]+Tabulka3[[#This Row],[střešní instalace FVE (kW)]])&gt;1000,1000*(-1283*LN(Tabulka3[[#This Row],[pozemní instalace FVE (kW)]]+Tabulka3[[#This Row],[střešní instalace FVE (kW)]])+32182))))</f>
        <v>0</v>
      </c>
      <c r="M50" s="139">
        <f t="shared" si="1"/>
        <v>0</v>
      </c>
    </row>
    <row r="51" spans="1:18" ht="16.5" thickTop="1" thickBot="1" x14ac:dyDescent="0.3">
      <c r="B51" s="53"/>
      <c r="C51" s="5"/>
      <c r="D51" s="55"/>
      <c r="E51" s="25"/>
      <c r="F51" s="55"/>
      <c r="G51" s="26"/>
      <c r="H51" s="23" t="str">
        <f>IF(Tabulka3[[#This Row],[pozemní instalace FVE (kW)]]+Tabulka3[[#This Row],[střešní instalace FVE (kW)]]&gt;1000,"VÝKON PŘESAHUJÍCÍ 1 MW NA PŘEDÁVACÍ MÍSTO UŽ NEZVYŠUJE DOTACI","")</f>
        <v/>
      </c>
      <c r="I51" s="147"/>
      <c r="J51" s="138">
        <f>IF(Tabulka3[[#This Row],[pozemní instalace FVE (kW)]]=0,0,Tabulka3[[#This Row],[pozemní instalace FVE (kW)]]*(-1283*LN(Tabulka3[[#This Row],[pozemní instalace FVE (kW)]])+32182))</f>
        <v>0</v>
      </c>
      <c r="K51" s="138">
        <f>IF(Tabulka3[[#This Row],[střešní instalace FVE (kW)]]=0,0,Tabulka3[[#This Row],[střešní instalace FVE (kW)]]*(-1283*LN(Tabulka3[[#This Row],[střešní instalace FVE (kW)]])+32182))</f>
        <v>0</v>
      </c>
      <c r="L51" s="138">
        <f>IF(AND(Tabulka3[[#This Row],[pozemní instalace FVE (kW)]]&lt;=0,Tabulka3[[#This Row],[střešní instalace FVE (kW)]]&lt;=0),0,IF(AND(Tabulka3[[#This Row],[pozemní instalace FVE (kW)]]+Tabulka3[[#This Row],[střešní instalace FVE (kW)]]&gt;0,(Tabulka3[[#This Row],[pozemní instalace FVE (kW)]]+Tabulka3[[#This Row],[střešní instalace FVE (kW)]])&lt;=1000),(Tabulka3[[#This Row],[pozemní instalace FVE (kW)]]+Tabulka3[[#This Row],[střešní instalace FVE (kW)]])*(-1283*LN(Tabulka3[[#This Row],[pozemní instalace FVE (kW)]]+Tabulka3[[#This Row],[střešní instalace FVE (kW)]])+32182),IF((Tabulka3[[#This Row],[pozemní instalace FVE (kW)]]+Tabulka3[[#This Row],[střešní instalace FVE (kW)]])&gt;1000,1000*(-1283*LN(Tabulka3[[#This Row],[pozemní instalace FVE (kW)]]+Tabulka3[[#This Row],[střešní instalace FVE (kW)]])+32182))))</f>
        <v>0</v>
      </c>
      <c r="M51" s="139">
        <f t="shared" si="1"/>
        <v>0</v>
      </c>
    </row>
    <row r="52" spans="1:18" ht="16.5" thickTop="1" thickBot="1" x14ac:dyDescent="0.3">
      <c r="B52" s="54"/>
      <c r="C52" s="1"/>
      <c r="D52" s="56"/>
      <c r="E52" s="27"/>
      <c r="F52" s="56"/>
      <c r="G52" s="28"/>
      <c r="H52" s="23" t="str">
        <f>IF(Tabulka3[[#This Row],[pozemní instalace FVE (kW)]]+Tabulka3[[#This Row],[střešní instalace FVE (kW)]]&gt;1000,"VÝKON PŘESAHUJÍCÍ 1 MW NA PŘEDÁVACÍ MÍSTO UŽ NEZVYŠUJE DOTACI","")</f>
        <v/>
      </c>
      <c r="I52" s="147"/>
      <c r="J52" s="138">
        <f>IF(Tabulka3[[#This Row],[pozemní instalace FVE (kW)]]=0,0,Tabulka3[[#This Row],[pozemní instalace FVE (kW)]]*(-1283*LN(Tabulka3[[#This Row],[pozemní instalace FVE (kW)]])+32182))</f>
        <v>0</v>
      </c>
      <c r="K52" s="138">
        <f>IF(Tabulka3[[#This Row],[střešní instalace FVE (kW)]]=0,0,Tabulka3[[#This Row],[střešní instalace FVE (kW)]]*(-1283*LN(Tabulka3[[#This Row],[střešní instalace FVE (kW)]])+32182))</f>
        <v>0</v>
      </c>
      <c r="L52" s="138">
        <f>IF(AND(Tabulka3[[#This Row],[pozemní instalace FVE (kW)]]&lt;=0,Tabulka3[[#This Row],[střešní instalace FVE (kW)]]&lt;=0),0,IF(AND(Tabulka3[[#This Row],[pozemní instalace FVE (kW)]]+Tabulka3[[#This Row],[střešní instalace FVE (kW)]]&gt;0,(Tabulka3[[#This Row],[pozemní instalace FVE (kW)]]+Tabulka3[[#This Row],[střešní instalace FVE (kW)]])&lt;=1000),(Tabulka3[[#This Row],[pozemní instalace FVE (kW)]]+Tabulka3[[#This Row],[střešní instalace FVE (kW)]])*(-1283*LN(Tabulka3[[#This Row],[pozemní instalace FVE (kW)]]+Tabulka3[[#This Row],[střešní instalace FVE (kW)]])+32182),IF((Tabulka3[[#This Row],[pozemní instalace FVE (kW)]]+Tabulka3[[#This Row],[střešní instalace FVE (kW)]])&gt;1000,1000*(-1283*LN(Tabulka3[[#This Row],[pozemní instalace FVE (kW)]]+Tabulka3[[#This Row],[střešní instalace FVE (kW)]])+32182))))</f>
        <v>0</v>
      </c>
      <c r="M52" s="139">
        <f t="shared" si="1"/>
        <v>0</v>
      </c>
    </row>
    <row r="53" spans="1:18" s="33" customFormat="1" ht="3" customHeight="1" thickTop="1" thickBot="1" x14ac:dyDescent="0.3">
      <c r="A53" s="16"/>
      <c r="B53" s="29"/>
      <c r="C53" s="6"/>
      <c r="D53" s="30"/>
      <c r="E53" s="31"/>
      <c r="F53" s="30"/>
      <c r="G53" s="32"/>
      <c r="H53" s="23" t="str">
        <f>IF(Tabulka3[[#This Row],[pozemní instalace FVE (kW)]]+Tabulka3[[#This Row],[střešní instalace FVE (kW)]]&gt;1000,"VÝKON PŘESAHUJÍCÍ 1 MW NA PŘEDÁVACÍ MÍSTO UŽ NEZVYŠUJE DOTACI","")</f>
        <v/>
      </c>
      <c r="I53" s="147"/>
      <c r="J53" s="138">
        <f>IF(Tabulka3[[#This Row],[pozemní instalace FVE (kW)]]=0,0,Tabulka3[[#This Row],[pozemní instalace FVE (kW)]]*(-1283*LN(Tabulka3[[#This Row],[pozemní instalace FVE (kW)]])+32182))</f>
        <v>0</v>
      </c>
      <c r="K53" s="138">
        <f>IF(OR(Tabulka3[[#This Row],[střešní instalace FVE (kW)]]=0,Tabulka3[[#This Row],[střešní instalace FVE (kW)]]&gt;1000),0,Tabulka3[[#This Row],[střešní instalace FVE (kW)]]*(-1283*LN(Tabulka3[[#This Row],[střešní instalace FVE (kW)]])+32182))</f>
        <v>0</v>
      </c>
      <c r="L53" s="138">
        <f>IF(AND(Tabulka3[[#This Row],[pozemní instalace FVE (kW)]]&lt;=0,Tabulka3[[#This Row],[střešní instalace FVE (kW)]]&lt;=0),0,IF(AND(Tabulka3[[#This Row],[pozemní instalace FVE (kW)]]+Tabulka3[[#This Row],[střešní instalace FVE (kW)]]&gt;0,(Tabulka3[[#This Row],[pozemní instalace FVE (kW)]]+Tabulka3[[#This Row],[střešní instalace FVE (kW)]])&lt;=1000),(Tabulka3[[#This Row],[pozemní instalace FVE (kW)]]+Tabulka3[[#This Row],[střešní instalace FVE (kW)]])*(-1283*LN(Tabulka3[[#This Row],[pozemní instalace FVE (kW)]]+Tabulka3[[#This Row],[střešní instalace FVE (kW)]])+32182),IF((Tabulka3[[#This Row],[pozemní instalace FVE (kW)]]+Tabulka3[[#This Row],[střešní instalace FVE (kW)]])&gt;1000,1000*(-1283*LN(Tabulka3[[#This Row],[pozemní instalace FVE (kW)]]+Tabulka3[[#This Row],[střešní instalace FVE (kW)]])+32182))))</f>
        <v>0</v>
      </c>
      <c r="M53" s="140"/>
      <c r="N53" s="141"/>
      <c r="O53" s="141"/>
      <c r="P53" s="141"/>
      <c r="Q53" s="141"/>
      <c r="R53" s="141"/>
    </row>
    <row r="54" spans="1:18" ht="24" customHeight="1" thickTop="1" thickBot="1" x14ac:dyDescent="0.3">
      <c r="A54" s="34"/>
      <c r="B54" s="35" t="s">
        <v>9</v>
      </c>
      <c r="C54" s="11"/>
      <c r="D54" s="36">
        <f>SUBTOTAL(109,D3:D52)</f>
        <v>0</v>
      </c>
      <c r="E54" s="37"/>
      <c r="F54" s="36">
        <f t="shared" ref="F54" si="2">SUBTOTAL(109,F3:F52)</f>
        <v>0</v>
      </c>
      <c r="G54" s="38"/>
      <c r="H54" s="39"/>
      <c r="I54" s="148"/>
      <c r="J54" s="142">
        <f>SUM(J3:J52)</f>
        <v>0</v>
      </c>
      <c r="K54" s="142">
        <f>SUM(K3:K52)</f>
        <v>0</v>
      </c>
      <c r="L54" s="142">
        <f>SUM(L3:L52)</f>
        <v>0</v>
      </c>
      <c r="M54" s="143">
        <f t="shared" si="1"/>
        <v>0</v>
      </c>
    </row>
    <row r="55" spans="1:18" ht="15.75" hidden="1" thickTop="1" x14ac:dyDescent="0.25">
      <c r="A55" s="40"/>
      <c r="B55" s="41"/>
      <c r="C55" s="8"/>
      <c r="D55" s="42"/>
      <c r="E55" s="42"/>
      <c r="F55" s="42"/>
      <c r="G55" s="42"/>
      <c r="H55" s="42"/>
      <c r="I55" s="40"/>
      <c r="J55" s="110"/>
      <c r="K55" s="88"/>
      <c r="L55" s="88"/>
      <c r="M55" s="88"/>
    </row>
    <row r="57" spans="1:18" hidden="1" x14ac:dyDescent="0.25">
      <c r="M57" s="144"/>
      <c r="N57" s="144"/>
    </row>
    <row r="58" spans="1:18" hidden="1" x14ac:dyDescent="0.25">
      <c r="A58" s="48"/>
      <c r="B58" s="49"/>
      <c r="C58" s="9"/>
      <c r="D58" s="50"/>
      <c r="E58" s="50"/>
      <c r="F58" s="50"/>
      <c r="G58" s="50"/>
      <c r="H58" s="50"/>
      <c r="I58" s="51"/>
    </row>
  </sheetData>
  <sheetProtection password="CFFE" sheet="1" objects="1" scenarios="1"/>
  <mergeCells count="2">
    <mergeCell ref="I2:I54"/>
    <mergeCell ref="A1:I1"/>
  </mergeCells>
  <pageMargins left="0.7" right="0.7" top="0.78740157499999996" bottom="0.78740157499999996" header="0.3" footer="0.3"/>
  <pageSetup paperSize="9" scale="66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56"/>
  <sheetViews>
    <sheetView showGridLines="0" zoomScaleNormal="100" workbookViewId="0">
      <selection activeCell="H1" sqref="H1:XFD1048576"/>
    </sheetView>
  </sheetViews>
  <sheetFormatPr defaultColWidth="0" defaultRowHeight="15" zeroHeight="1" x14ac:dyDescent="0.25"/>
  <cols>
    <col min="1" max="1" width="5.7109375" style="15" customWidth="1"/>
    <col min="2" max="2" width="17.7109375" style="44" customWidth="1"/>
    <col min="3" max="3" width="4.7109375" style="44" customWidth="1"/>
    <col min="4" max="4" width="20.7109375" style="15" customWidth="1"/>
    <col min="5" max="5" width="4.7109375" style="15" customWidth="1"/>
    <col min="6" max="6" width="67.42578125" style="15" customWidth="1"/>
    <col min="7" max="7" width="5.7109375" style="15" customWidth="1"/>
    <col min="8" max="8" width="25.7109375" style="14" hidden="1"/>
    <col min="9" max="9" width="3.7109375" style="15" hidden="1"/>
    <col min="10" max="16384" width="9.140625" style="15" hidden="1"/>
  </cols>
  <sheetData>
    <row r="1" spans="1:24" ht="21" customHeight="1" thickBot="1" x14ac:dyDescent="0.3">
      <c r="A1" s="157" t="s">
        <v>52</v>
      </c>
      <c r="B1" s="157"/>
      <c r="C1" s="157"/>
      <c r="D1" s="157"/>
      <c r="E1" s="157"/>
      <c r="F1" s="157"/>
      <c r="G1" s="157"/>
      <c r="H1" s="57"/>
      <c r="I1" s="58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</row>
    <row r="2" spans="1:24" s="20" customFormat="1" ht="38.25" customHeight="1" thickTop="1" thickBot="1" x14ac:dyDescent="0.3">
      <c r="A2" s="151"/>
      <c r="B2" s="59" t="s">
        <v>32</v>
      </c>
      <c r="C2" s="12" t="s">
        <v>27</v>
      </c>
      <c r="D2" s="59" t="s">
        <v>35</v>
      </c>
      <c r="E2" s="12" t="s">
        <v>31</v>
      </c>
      <c r="F2" s="18" t="s">
        <v>30</v>
      </c>
      <c r="G2" s="154"/>
      <c r="H2" s="137" t="s">
        <v>20</v>
      </c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r="3" spans="1:24" ht="15.75" thickBot="1" x14ac:dyDescent="0.3">
      <c r="A3" s="152"/>
      <c r="B3" s="73"/>
      <c r="C3" s="60"/>
      <c r="D3" s="77"/>
      <c r="E3" s="61"/>
      <c r="F3" s="23" t="str">
        <f>IF(Tabulka32[[#This Row],[KAPACITA AKUMULACE
(kWh)]]=0,"",IF((Tabulka3[[#This Row],[pozemní instalace FVE (kW)]]+Tabulka3[[#This Row],[střešní instalace FVE (kW)]])=0,"V DANÉM PŘEDÁVACÍM MÍSTĚ NENÍ NAINSTALOVÁNA ŽÁDNÁ FVE",IF(Tabulka32[[#This Row],[KAPACITA AKUMULACE
(kWh)]]&lt;0.2*(Tabulka3[[#This Row],[pozemní instalace FVE (kW)]]+Tabulka3[[#This Row],[střešní instalace FVE (kW)]]),"BATERIE S KAPACITOU POD 20% VÝKONU FVE V DANÉM PM JE NEZPŮSOBILÁ",IF(Tabulka32[[#This Row],[KAPACITA AKUMULACE
(kWh)]]&gt;(Tabulka3[[#This Row],[pozemní instalace FVE (kW)]]+Tabulka3[[#This Row],[střešní instalace FVE (kW)]]),"KAPACITA PŘESAHUJÍCÍ VÝKON FVE V DANÉM PM UŽ DÁLE NEZVYŠUJE DOTACI",""))))</f>
        <v/>
      </c>
      <c r="G3" s="155"/>
      <c r="H3" s="145">
        <f>IF(OR(Tabulka32[[#This Row],[KAPACITA AKUMULACE
(kWh)]]&lt;0.2*(Tabulka3[[#This Row],[pozemní instalace FVE (kW)]]+Tabulka3[[#This Row],[střešní instalace FVE (kW)]]),Tabulka32[[#This Row],[KAPACITA AKUMULACE
(kWh)]]=0),0,IF(AND(Tabulka32[[#This Row],[KAPACITA AKUMULACE
(kWh)]]&lt;=1000,Tabulka32[[#This Row],[KAPACITA AKUMULACE
(kWh)]]&lt;=(Tabulka3[[#This Row],[pozemní instalace FVE (kW)]]+Tabulka3[[#This Row],[střešní instalace FVE (kW)]])),Tabulka32[[#This Row],[KAPACITA AKUMULACE
(kWh)]]*(-1230*LN(Tabulka32[[#This Row],[KAPACITA AKUMULACE
(kWh)]])+25460),IF(AND(Tabulka32[[#This Row],[KAPACITA AKUMULACE
(kWh)]]&gt;(Tabulka3[[#This Row],[pozemní instalace FVE (kW)]]+Tabulka3[[#This Row],[střešní instalace FVE (kW)]]),(Tabulka3[[#This Row],[pozemní instalace FVE (kW)]]+Tabulka3[[#This Row],[střešní instalace FVE (kW)]])&lt;=1000),(Tabulka3[[#This Row],[pozemní instalace FVE (kW)]]+Tabulka3[[#This Row],[střešní instalace FVE (kW)]])*(-1230*LN(Tabulka32[[#This Row],[KAPACITA AKUMULACE
(kWh)]])+25460),IF(AND((Tabulka3[[#This Row],[pozemní instalace FVE (kW)]]+Tabulka3[[#This Row],[střešní instalace FVE (kW)]])&gt;1000,Tabulka32[[#This Row],[KAPACITA AKUMULACE
(kWh)]]&gt;1000),1000*(-1230*LN(Tabulka32[[#This Row],[KAPACITA AKUMULACE
(kWh)]])+25460)))))</f>
        <v>0</v>
      </c>
      <c r="I3" s="139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</row>
    <row r="4" spans="1:24" ht="16.5" thickTop="1" thickBot="1" x14ac:dyDescent="0.3">
      <c r="A4" s="152"/>
      <c r="B4" s="74"/>
      <c r="C4" s="62"/>
      <c r="D4" s="78"/>
      <c r="E4" s="63"/>
      <c r="F4" s="23" t="str">
        <f>IF(Tabulka32[[#This Row],[KAPACITA AKUMULACE
(kWh)]]=0,"",IF((Tabulka3[[#This Row],[pozemní instalace FVE (kW)]]+Tabulka3[[#This Row],[střešní instalace FVE (kW)]])=0,"V DANÉM PŘEDÁVACÍM MÍSTĚ NENÍ NAINSTALOVÁNA ŽÁDNÁ FVE",IF(Tabulka32[[#This Row],[KAPACITA AKUMULACE
(kWh)]]&lt;0.2*(Tabulka3[[#This Row],[pozemní instalace FVE (kW)]]+Tabulka3[[#This Row],[střešní instalace FVE (kW)]]),"BATERIE S KAPACITOU POD 20% VÝKONU FVE V DANÉM PM JE NEZPŮSOBILÁ",IF(Tabulka32[[#This Row],[KAPACITA AKUMULACE
(kWh)]]&gt;(Tabulka3[[#This Row],[pozemní instalace FVE (kW)]]+Tabulka3[[#This Row],[střešní instalace FVE (kW)]]),"KAPACITA PŘESAHUJÍCÍ VÝKON FVE V DANÉM PM UŽ DÁLE NEZVYŠUJE DOTACI",""))))</f>
        <v/>
      </c>
      <c r="G4" s="155"/>
      <c r="H4" s="145">
        <f>IF(OR(Tabulka32[[#This Row],[KAPACITA AKUMULACE
(kWh)]]&lt;0.2*(Tabulka3[[#This Row],[pozemní instalace FVE (kW)]]+Tabulka3[[#This Row],[střešní instalace FVE (kW)]]),Tabulka32[[#This Row],[KAPACITA AKUMULACE
(kWh)]]=0),0,IF(AND(Tabulka32[[#This Row],[KAPACITA AKUMULACE
(kWh)]]&lt;=1000,Tabulka32[[#This Row],[KAPACITA AKUMULACE
(kWh)]]&lt;=(Tabulka3[[#This Row],[pozemní instalace FVE (kW)]]+Tabulka3[[#This Row],[střešní instalace FVE (kW)]])),Tabulka32[[#This Row],[KAPACITA AKUMULACE
(kWh)]]*(-1230*LN(Tabulka32[[#This Row],[KAPACITA AKUMULACE
(kWh)]])+25460),IF(AND(Tabulka32[[#This Row],[KAPACITA AKUMULACE
(kWh)]]&gt;(Tabulka3[[#This Row],[pozemní instalace FVE (kW)]]+Tabulka3[[#This Row],[střešní instalace FVE (kW)]]),(Tabulka3[[#This Row],[pozemní instalace FVE (kW)]]+Tabulka3[[#This Row],[střešní instalace FVE (kW)]])&lt;=1000),(Tabulka3[[#This Row],[pozemní instalace FVE (kW)]]+Tabulka3[[#This Row],[střešní instalace FVE (kW)]])*(-1230*LN(Tabulka32[[#This Row],[KAPACITA AKUMULACE
(kWh)]])+25460),IF(AND((Tabulka3[[#This Row],[pozemní instalace FVE (kW)]]+Tabulka3[[#This Row],[střešní instalace FVE (kW)]])&gt;1000,Tabulka32[[#This Row],[KAPACITA AKUMULACE
(kWh)]]&gt;1000),1000*(-1230*LN(Tabulka32[[#This Row],[KAPACITA AKUMULACE
(kWh)]])+25460)))))</f>
        <v>0</v>
      </c>
      <c r="I4" s="139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</row>
    <row r="5" spans="1:24" ht="16.5" thickTop="1" thickBot="1" x14ac:dyDescent="0.3">
      <c r="A5" s="152"/>
      <c r="B5" s="74"/>
      <c r="C5" s="62"/>
      <c r="D5" s="78"/>
      <c r="E5" s="63"/>
      <c r="F5" s="23" t="str">
        <f>IF(Tabulka32[[#This Row],[KAPACITA AKUMULACE
(kWh)]]=0,"",IF((Tabulka3[[#This Row],[pozemní instalace FVE (kW)]]+Tabulka3[[#This Row],[střešní instalace FVE (kW)]])=0,"V DANÉM PŘEDÁVACÍM MÍSTĚ NENÍ NAINSTALOVÁNA ŽÁDNÁ FVE",IF(Tabulka32[[#This Row],[KAPACITA AKUMULACE
(kWh)]]&lt;0.2*(Tabulka3[[#This Row],[pozemní instalace FVE (kW)]]+Tabulka3[[#This Row],[střešní instalace FVE (kW)]]),"BATERIE S KAPACITOU POD 20% VÝKONU FVE V DANÉM PM JE NEZPŮSOBILÁ",IF(Tabulka32[[#This Row],[KAPACITA AKUMULACE
(kWh)]]&gt;(Tabulka3[[#This Row],[pozemní instalace FVE (kW)]]+Tabulka3[[#This Row],[střešní instalace FVE (kW)]]),"KAPACITA PŘESAHUJÍCÍ VÝKON FVE V DANÉM PM UŽ DÁLE NEZVYŠUJE DOTACI",""))))</f>
        <v/>
      </c>
      <c r="G5" s="155"/>
      <c r="H5" s="145">
        <f>IF(OR(Tabulka32[[#This Row],[KAPACITA AKUMULACE
(kWh)]]&lt;0.2*(Tabulka3[[#This Row],[pozemní instalace FVE (kW)]]+Tabulka3[[#This Row],[střešní instalace FVE (kW)]]),Tabulka32[[#This Row],[KAPACITA AKUMULACE
(kWh)]]=0),0,IF(AND(Tabulka32[[#This Row],[KAPACITA AKUMULACE
(kWh)]]&lt;=1000,Tabulka32[[#This Row],[KAPACITA AKUMULACE
(kWh)]]&lt;=(Tabulka3[[#This Row],[pozemní instalace FVE (kW)]]+Tabulka3[[#This Row],[střešní instalace FVE (kW)]])),Tabulka32[[#This Row],[KAPACITA AKUMULACE
(kWh)]]*(-1230*LN(Tabulka32[[#This Row],[KAPACITA AKUMULACE
(kWh)]])+25460),IF(AND(Tabulka32[[#This Row],[KAPACITA AKUMULACE
(kWh)]]&gt;(Tabulka3[[#This Row],[pozemní instalace FVE (kW)]]+Tabulka3[[#This Row],[střešní instalace FVE (kW)]]),(Tabulka3[[#This Row],[pozemní instalace FVE (kW)]]+Tabulka3[[#This Row],[střešní instalace FVE (kW)]])&lt;=1000),(Tabulka3[[#This Row],[pozemní instalace FVE (kW)]]+Tabulka3[[#This Row],[střešní instalace FVE (kW)]])*(-1230*LN(Tabulka32[[#This Row],[KAPACITA AKUMULACE
(kWh)]])+25460),IF(AND((Tabulka3[[#This Row],[pozemní instalace FVE (kW)]]+Tabulka3[[#This Row],[střešní instalace FVE (kW)]])&gt;1000,Tabulka32[[#This Row],[KAPACITA AKUMULACE
(kWh)]]&gt;1000),1000*(-1230*LN(Tabulka32[[#This Row],[KAPACITA AKUMULACE
(kWh)]])+25460)))))</f>
        <v>0</v>
      </c>
      <c r="I5" s="139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</row>
    <row r="6" spans="1:24" ht="16.5" thickTop="1" thickBot="1" x14ac:dyDescent="0.3">
      <c r="A6" s="152"/>
      <c r="B6" s="74"/>
      <c r="C6" s="62"/>
      <c r="D6" s="78"/>
      <c r="E6" s="63"/>
      <c r="F6" s="23" t="str">
        <f>IF(Tabulka32[[#This Row],[KAPACITA AKUMULACE
(kWh)]]=0,"",IF((Tabulka3[[#This Row],[pozemní instalace FVE (kW)]]+Tabulka3[[#This Row],[střešní instalace FVE (kW)]])=0,"V DANÉM PŘEDÁVACÍM MÍSTĚ NENÍ NAINSTALOVÁNA ŽÁDNÁ FVE",IF(Tabulka32[[#This Row],[KAPACITA AKUMULACE
(kWh)]]&lt;0.2*(Tabulka3[[#This Row],[pozemní instalace FVE (kW)]]+Tabulka3[[#This Row],[střešní instalace FVE (kW)]]),"BATERIE S KAPACITOU POD 20% VÝKONU FVE V DANÉM PM JE NEZPŮSOBILÁ",IF(Tabulka32[[#This Row],[KAPACITA AKUMULACE
(kWh)]]&gt;(Tabulka3[[#This Row],[pozemní instalace FVE (kW)]]+Tabulka3[[#This Row],[střešní instalace FVE (kW)]]),"KAPACITA PŘESAHUJÍCÍ VÝKON FVE V DANÉM PM UŽ DÁLE NEZVYŠUJE DOTACI",""))))</f>
        <v/>
      </c>
      <c r="G6" s="155"/>
      <c r="H6" s="145">
        <f>IF(OR(Tabulka32[[#This Row],[KAPACITA AKUMULACE
(kWh)]]&lt;0.2*(Tabulka3[[#This Row],[pozemní instalace FVE (kW)]]+Tabulka3[[#This Row],[střešní instalace FVE (kW)]]),Tabulka32[[#This Row],[KAPACITA AKUMULACE
(kWh)]]=0),0,IF(AND(Tabulka32[[#This Row],[KAPACITA AKUMULACE
(kWh)]]&lt;=1000,Tabulka32[[#This Row],[KAPACITA AKUMULACE
(kWh)]]&lt;=(Tabulka3[[#This Row],[pozemní instalace FVE (kW)]]+Tabulka3[[#This Row],[střešní instalace FVE (kW)]])),Tabulka32[[#This Row],[KAPACITA AKUMULACE
(kWh)]]*(-1230*LN(Tabulka32[[#This Row],[KAPACITA AKUMULACE
(kWh)]])+25460),IF(AND(Tabulka32[[#This Row],[KAPACITA AKUMULACE
(kWh)]]&gt;(Tabulka3[[#This Row],[pozemní instalace FVE (kW)]]+Tabulka3[[#This Row],[střešní instalace FVE (kW)]]),(Tabulka3[[#This Row],[pozemní instalace FVE (kW)]]+Tabulka3[[#This Row],[střešní instalace FVE (kW)]])&lt;=1000),(Tabulka3[[#This Row],[pozemní instalace FVE (kW)]]+Tabulka3[[#This Row],[střešní instalace FVE (kW)]])*(-1230*LN(Tabulka32[[#This Row],[KAPACITA AKUMULACE
(kWh)]])+25460),IF(AND((Tabulka3[[#This Row],[pozemní instalace FVE (kW)]]+Tabulka3[[#This Row],[střešní instalace FVE (kW)]])&gt;1000,Tabulka32[[#This Row],[KAPACITA AKUMULACE
(kWh)]]&gt;1000),1000*(-1230*LN(Tabulka32[[#This Row],[KAPACITA AKUMULACE
(kWh)]])+25460)))))</f>
        <v>0</v>
      </c>
      <c r="I6" s="139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</row>
    <row r="7" spans="1:24" ht="16.5" thickTop="1" thickBot="1" x14ac:dyDescent="0.3">
      <c r="A7" s="152"/>
      <c r="B7" s="74"/>
      <c r="C7" s="62"/>
      <c r="D7" s="78"/>
      <c r="E7" s="63"/>
      <c r="F7" s="23" t="str">
        <f>IF(Tabulka32[[#This Row],[KAPACITA AKUMULACE
(kWh)]]=0,"",IF((Tabulka3[[#This Row],[pozemní instalace FVE (kW)]]+Tabulka3[[#This Row],[střešní instalace FVE (kW)]])=0,"V DANÉM PŘEDÁVACÍM MÍSTĚ NENÍ NAINSTALOVÁNA ŽÁDNÁ FVE",IF(Tabulka32[[#This Row],[KAPACITA AKUMULACE
(kWh)]]&lt;0.2*(Tabulka3[[#This Row],[pozemní instalace FVE (kW)]]+Tabulka3[[#This Row],[střešní instalace FVE (kW)]]),"BATERIE S KAPACITOU POD 20% VÝKONU FVE V DANÉM PM JE NEZPŮSOBILÁ",IF(Tabulka32[[#This Row],[KAPACITA AKUMULACE
(kWh)]]&gt;(Tabulka3[[#This Row],[pozemní instalace FVE (kW)]]+Tabulka3[[#This Row],[střešní instalace FVE (kW)]]),"KAPACITA PŘESAHUJÍCÍ VÝKON FVE V DANÉM PM UŽ DÁLE NEZVYŠUJE DOTACI",""))))</f>
        <v/>
      </c>
      <c r="G7" s="155"/>
      <c r="H7" s="145">
        <f>IF(OR(Tabulka32[[#This Row],[KAPACITA AKUMULACE
(kWh)]]&lt;0.2*(Tabulka3[[#This Row],[pozemní instalace FVE (kW)]]+Tabulka3[[#This Row],[střešní instalace FVE (kW)]]),Tabulka32[[#This Row],[KAPACITA AKUMULACE
(kWh)]]=0),0,IF(AND(Tabulka32[[#This Row],[KAPACITA AKUMULACE
(kWh)]]&lt;=1000,Tabulka32[[#This Row],[KAPACITA AKUMULACE
(kWh)]]&lt;=(Tabulka3[[#This Row],[pozemní instalace FVE (kW)]]+Tabulka3[[#This Row],[střešní instalace FVE (kW)]])),Tabulka32[[#This Row],[KAPACITA AKUMULACE
(kWh)]]*(-1230*LN(Tabulka32[[#This Row],[KAPACITA AKUMULACE
(kWh)]])+25460),IF(AND(Tabulka32[[#This Row],[KAPACITA AKUMULACE
(kWh)]]&gt;(Tabulka3[[#This Row],[pozemní instalace FVE (kW)]]+Tabulka3[[#This Row],[střešní instalace FVE (kW)]]),(Tabulka3[[#This Row],[pozemní instalace FVE (kW)]]+Tabulka3[[#This Row],[střešní instalace FVE (kW)]])&lt;=1000),(Tabulka3[[#This Row],[pozemní instalace FVE (kW)]]+Tabulka3[[#This Row],[střešní instalace FVE (kW)]])*(-1230*LN(Tabulka32[[#This Row],[KAPACITA AKUMULACE
(kWh)]])+25460),IF(AND((Tabulka3[[#This Row],[pozemní instalace FVE (kW)]]+Tabulka3[[#This Row],[střešní instalace FVE (kW)]])&gt;1000,Tabulka32[[#This Row],[KAPACITA AKUMULACE
(kWh)]]&gt;1000),1000*(-1230*LN(Tabulka32[[#This Row],[KAPACITA AKUMULACE
(kWh)]])+25460)))))</f>
        <v>0</v>
      </c>
      <c r="I7" s="139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</row>
    <row r="8" spans="1:24" ht="16.5" thickTop="1" thickBot="1" x14ac:dyDescent="0.3">
      <c r="A8" s="152"/>
      <c r="B8" s="74"/>
      <c r="C8" s="62"/>
      <c r="D8" s="78"/>
      <c r="E8" s="63"/>
      <c r="F8" s="23" t="str">
        <f>IF(Tabulka32[[#This Row],[KAPACITA AKUMULACE
(kWh)]]=0,"",IF((Tabulka3[[#This Row],[pozemní instalace FVE (kW)]]+Tabulka3[[#This Row],[střešní instalace FVE (kW)]])=0,"V DANÉM PŘEDÁVACÍM MÍSTĚ NENÍ NAINSTALOVÁNA ŽÁDNÁ FVE",IF(Tabulka32[[#This Row],[KAPACITA AKUMULACE
(kWh)]]&lt;0.2*(Tabulka3[[#This Row],[pozemní instalace FVE (kW)]]+Tabulka3[[#This Row],[střešní instalace FVE (kW)]]),"BATERIE S KAPACITOU POD 20% VÝKONU FVE V DANÉM PM JE NEZPŮSOBILÁ",IF(Tabulka32[[#This Row],[KAPACITA AKUMULACE
(kWh)]]&gt;(Tabulka3[[#This Row],[pozemní instalace FVE (kW)]]+Tabulka3[[#This Row],[střešní instalace FVE (kW)]]),"KAPACITA PŘESAHUJÍCÍ VÝKON FVE V DANÉM PM UŽ DÁLE NEZVYŠUJE DOTACI",""))))</f>
        <v/>
      </c>
      <c r="G8" s="155"/>
      <c r="H8" s="145">
        <f>IF(OR(Tabulka32[[#This Row],[KAPACITA AKUMULACE
(kWh)]]&lt;0.2*(Tabulka3[[#This Row],[pozemní instalace FVE (kW)]]+Tabulka3[[#This Row],[střešní instalace FVE (kW)]]),Tabulka32[[#This Row],[KAPACITA AKUMULACE
(kWh)]]=0),0,IF(AND(Tabulka32[[#This Row],[KAPACITA AKUMULACE
(kWh)]]&lt;=1000,Tabulka32[[#This Row],[KAPACITA AKUMULACE
(kWh)]]&lt;=(Tabulka3[[#This Row],[pozemní instalace FVE (kW)]]+Tabulka3[[#This Row],[střešní instalace FVE (kW)]])),Tabulka32[[#This Row],[KAPACITA AKUMULACE
(kWh)]]*(-1230*LN(Tabulka32[[#This Row],[KAPACITA AKUMULACE
(kWh)]])+25460),IF(AND(Tabulka32[[#This Row],[KAPACITA AKUMULACE
(kWh)]]&gt;(Tabulka3[[#This Row],[pozemní instalace FVE (kW)]]+Tabulka3[[#This Row],[střešní instalace FVE (kW)]]),(Tabulka3[[#This Row],[pozemní instalace FVE (kW)]]+Tabulka3[[#This Row],[střešní instalace FVE (kW)]])&lt;=1000),(Tabulka3[[#This Row],[pozemní instalace FVE (kW)]]+Tabulka3[[#This Row],[střešní instalace FVE (kW)]])*(-1230*LN(Tabulka32[[#This Row],[KAPACITA AKUMULACE
(kWh)]])+25460),IF(AND((Tabulka3[[#This Row],[pozemní instalace FVE (kW)]]+Tabulka3[[#This Row],[střešní instalace FVE (kW)]])&gt;1000,Tabulka32[[#This Row],[KAPACITA AKUMULACE
(kWh)]]&gt;1000),1000*(-1230*LN(Tabulka32[[#This Row],[KAPACITA AKUMULACE
(kWh)]])+25460)))))</f>
        <v>0</v>
      </c>
      <c r="I8" s="139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</row>
    <row r="9" spans="1:24" ht="16.5" thickTop="1" thickBot="1" x14ac:dyDescent="0.3">
      <c r="A9" s="152"/>
      <c r="B9" s="74"/>
      <c r="C9" s="62"/>
      <c r="D9" s="78"/>
      <c r="E9" s="63"/>
      <c r="F9" s="23" t="str">
        <f>IF(Tabulka32[[#This Row],[KAPACITA AKUMULACE
(kWh)]]=0,"",IF((Tabulka3[[#This Row],[pozemní instalace FVE (kW)]]+Tabulka3[[#This Row],[střešní instalace FVE (kW)]])=0,"V DANÉM PŘEDÁVACÍM MÍSTĚ NENÍ NAINSTALOVÁNA ŽÁDNÁ FVE",IF(Tabulka32[[#This Row],[KAPACITA AKUMULACE
(kWh)]]&lt;0.2*(Tabulka3[[#This Row],[pozemní instalace FVE (kW)]]+Tabulka3[[#This Row],[střešní instalace FVE (kW)]]),"BATERIE S KAPACITOU POD 20% VÝKONU FVE V DANÉM PM JE NEZPŮSOBILÁ",IF(Tabulka32[[#This Row],[KAPACITA AKUMULACE
(kWh)]]&gt;(Tabulka3[[#This Row],[pozemní instalace FVE (kW)]]+Tabulka3[[#This Row],[střešní instalace FVE (kW)]]),"KAPACITA PŘESAHUJÍCÍ VÝKON FVE V DANÉM PM UŽ DÁLE NEZVYŠUJE DOTACI",""))))</f>
        <v/>
      </c>
      <c r="G9" s="155"/>
      <c r="H9" s="145">
        <f>IF(OR(Tabulka32[[#This Row],[KAPACITA AKUMULACE
(kWh)]]&lt;0.2*(Tabulka3[[#This Row],[pozemní instalace FVE (kW)]]+Tabulka3[[#This Row],[střešní instalace FVE (kW)]]),Tabulka32[[#This Row],[KAPACITA AKUMULACE
(kWh)]]=0),0,IF(AND(Tabulka32[[#This Row],[KAPACITA AKUMULACE
(kWh)]]&lt;=1000,Tabulka32[[#This Row],[KAPACITA AKUMULACE
(kWh)]]&lt;=(Tabulka3[[#This Row],[pozemní instalace FVE (kW)]]+Tabulka3[[#This Row],[střešní instalace FVE (kW)]])),Tabulka32[[#This Row],[KAPACITA AKUMULACE
(kWh)]]*(-1230*LN(Tabulka32[[#This Row],[KAPACITA AKUMULACE
(kWh)]])+25460),IF(AND(Tabulka32[[#This Row],[KAPACITA AKUMULACE
(kWh)]]&gt;(Tabulka3[[#This Row],[pozemní instalace FVE (kW)]]+Tabulka3[[#This Row],[střešní instalace FVE (kW)]]),(Tabulka3[[#This Row],[pozemní instalace FVE (kW)]]+Tabulka3[[#This Row],[střešní instalace FVE (kW)]])&lt;=1000),(Tabulka3[[#This Row],[pozemní instalace FVE (kW)]]+Tabulka3[[#This Row],[střešní instalace FVE (kW)]])*(-1230*LN(Tabulka32[[#This Row],[KAPACITA AKUMULACE
(kWh)]])+25460),IF(AND((Tabulka3[[#This Row],[pozemní instalace FVE (kW)]]+Tabulka3[[#This Row],[střešní instalace FVE (kW)]])&gt;1000,Tabulka32[[#This Row],[KAPACITA AKUMULACE
(kWh)]]&gt;1000),1000*(-1230*LN(Tabulka32[[#This Row],[KAPACITA AKUMULACE
(kWh)]])+25460)))))</f>
        <v>0</v>
      </c>
      <c r="I9" s="139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</row>
    <row r="10" spans="1:24" ht="16.5" thickTop="1" thickBot="1" x14ac:dyDescent="0.3">
      <c r="A10" s="152"/>
      <c r="B10" s="74"/>
      <c r="C10" s="62"/>
      <c r="D10" s="77"/>
      <c r="E10" s="63"/>
      <c r="F10" s="23" t="str">
        <f>IF(Tabulka32[[#This Row],[KAPACITA AKUMULACE
(kWh)]]=0,"",IF((Tabulka3[[#This Row],[pozemní instalace FVE (kW)]]+Tabulka3[[#This Row],[střešní instalace FVE (kW)]])=0,"V DANÉM PŘEDÁVACÍM MÍSTĚ NENÍ NAINSTALOVÁNA ŽÁDNÁ FVE",IF(Tabulka32[[#This Row],[KAPACITA AKUMULACE
(kWh)]]&lt;0.2*(Tabulka3[[#This Row],[pozemní instalace FVE (kW)]]+Tabulka3[[#This Row],[střešní instalace FVE (kW)]]),"BATERIE S KAPACITOU POD 20% VÝKONU FVE V DANÉM PM JE NEZPŮSOBILÁ",IF(Tabulka32[[#This Row],[KAPACITA AKUMULACE
(kWh)]]&gt;(Tabulka3[[#This Row],[pozemní instalace FVE (kW)]]+Tabulka3[[#This Row],[střešní instalace FVE (kW)]]),"KAPACITA PŘESAHUJÍCÍ VÝKON FVE V DANÉM PM UŽ DÁLE NEZVYŠUJE DOTACI",""))))</f>
        <v/>
      </c>
      <c r="G10" s="155"/>
      <c r="H10" s="145">
        <f>IF(OR(Tabulka32[[#This Row],[KAPACITA AKUMULACE
(kWh)]]&lt;0.2*(Tabulka3[[#This Row],[pozemní instalace FVE (kW)]]+Tabulka3[[#This Row],[střešní instalace FVE (kW)]]),Tabulka32[[#This Row],[KAPACITA AKUMULACE
(kWh)]]=0),0,IF(AND(Tabulka32[[#This Row],[KAPACITA AKUMULACE
(kWh)]]&lt;=1000,Tabulka32[[#This Row],[KAPACITA AKUMULACE
(kWh)]]&lt;=(Tabulka3[[#This Row],[pozemní instalace FVE (kW)]]+Tabulka3[[#This Row],[střešní instalace FVE (kW)]])),Tabulka32[[#This Row],[KAPACITA AKUMULACE
(kWh)]]*(-1230*LN(Tabulka32[[#This Row],[KAPACITA AKUMULACE
(kWh)]])+25460),IF(AND(Tabulka32[[#This Row],[KAPACITA AKUMULACE
(kWh)]]&gt;(Tabulka3[[#This Row],[pozemní instalace FVE (kW)]]+Tabulka3[[#This Row],[střešní instalace FVE (kW)]]),(Tabulka3[[#This Row],[pozemní instalace FVE (kW)]]+Tabulka3[[#This Row],[střešní instalace FVE (kW)]])&lt;=1000),(Tabulka3[[#This Row],[pozemní instalace FVE (kW)]]+Tabulka3[[#This Row],[střešní instalace FVE (kW)]])*(-1230*LN(Tabulka32[[#This Row],[KAPACITA AKUMULACE
(kWh)]])+25460),IF(AND((Tabulka3[[#This Row],[pozemní instalace FVE (kW)]]+Tabulka3[[#This Row],[střešní instalace FVE (kW)]])&gt;1000,Tabulka32[[#This Row],[KAPACITA AKUMULACE
(kWh)]]&gt;1000),1000*(-1230*LN(Tabulka32[[#This Row],[KAPACITA AKUMULACE
(kWh)]])+25460)))))</f>
        <v>0</v>
      </c>
      <c r="I10" s="139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</row>
    <row r="11" spans="1:24" ht="16.5" thickTop="1" thickBot="1" x14ac:dyDescent="0.3">
      <c r="A11" s="152"/>
      <c r="B11" s="74"/>
      <c r="C11" s="62"/>
      <c r="D11" s="78"/>
      <c r="E11" s="63"/>
      <c r="F11" s="23" t="str">
        <f>IF(Tabulka32[[#This Row],[KAPACITA AKUMULACE
(kWh)]]=0,"",IF((Tabulka3[[#This Row],[pozemní instalace FVE (kW)]]+Tabulka3[[#This Row],[střešní instalace FVE (kW)]])=0,"V DANÉM PŘEDÁVACÍM MÍSTĚ NENÍ NAINSTALOVÁNA ŽÁDNÁ FVE",IF(Tabulka32[[#This Row],[KAPACITA AKUMULACE
(kWh)]]&lt;0.2*(Tabulka3[[#This Row],[pozemní instalace FVE (kW)]]+Tabulka3[[#This Row],[střešní instalace FVE (kW)]]),"BATERIE S KAPACITOU POD 20% VÝKONU FVE V DANÉM PM JE NEZPŮSOBILÁ",IF(Tabulka32[[#This Row],[KAPACITA AKUMULACE
(kWh)]]&gt;(Tabulka3[[#This Row],[pozemní instalace FVE (kW)]]+Tabulka3[[#This Row],[střešní instalace FVE (kW)]]),"KAPACITA PŘESAHUJÍCÍ VÝKON FVE V DANÉM PM UŽ DÁLE NEZVYŠUJE DOTACI",""))))</f>
        <v/>
      </c>
      <c r="G11" s="155"/>
      <c r="H11" s="145">
        <f>IF(OR(Tabulka32[[#This Row],[KAPACITA AKUMULACE
(kWh)]]&lt;0.2*(Tabulka3[[#This Row],[pozemní instalace FVE (kW)]]+Tabulka3[[#This Row],[střešní instalace FVE (kW)]]),Tabulka32[[#This Row],[KAPACITA AKUMULACE
(kWh)]]=0),0,IF(AND(Tabulka32[[#This Row],[KAPACITA AKUMULACE
(kWh)]]&lt;=1000,Tabulka32[[#This Row],[KAPACITA AKUMULACE
(kWh)]]&lt;=(Tabulka3[[#This Row],[pozemní instalace FVE (kW)]]+Tabulka3[[#This Row],[střešní instalace FVE (kW)]])),Tabulka32[[#This Row],[KAPACITA AKUMULACE
(kWh)]]*(-1230*LN(Tabulka32[[#This Row],[KAPACITA AKUMULACE
(kWh)]])+25460),IF(AND(Tabulka32[[#This Row],[KAPACITA AKUMULACE
(kWh)]]&gt;(Tabulka3[[#This Row],[pozemní instalace FVE (kW)]]+Tabulka3[[#This Row],[střešní instalace FVE (kW)]]),(Tabulka3[[#This Row],[pozemní instalace FVE (kW)]]+Tabulka3[[#This Row],[střešní instalace FVE (kW)]])&lt;=1000),(Tabulka3[[#This Row],[pozemní instalace FVE (kW)]]+Tabulka3[[#This Row],[střešní instalace FVE (kW)]])*(-1230*LN(Tabulka32[[#This Row],[KAPACITA AKUMULACE
(kWh)]])+25460),IF(AND((Tabulka3[[#This Row],[pozemní instalace FVE (kW)]]+Tabulka3[[#This Row],[střešní instalace FVE (kW)]])&gt;1000,Tabulka32[[#This Row],[KAPACITA AKUMULACE
(kWh)]]&gt;1000),1000*(-1230*LN(Tabulka32[[#This Row],[KAPACITA AKUMULACE
(kWh)]])+25460)))))</f>
        <v>0</v>
      </c>
      <c r="I11" s="139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</row>
    <row r="12" spans="1:24" ht="16.5" thickTop="1" thickBot="1" x14ac:dyDescent="0.3">
      <c r="A12" s="152"/>
      <c r="B12" s="75"/>
      <c r="C12" s="62"/>
      <c r="D12" s="78"/>
      <c r="E12" s="63"/>
      <c r="F12" s="23" t="str">
        <f>IF(Tabulka32[[#This Row],[KAPACITA AKUMULACE
(kWh)]]=0,"",IF((Tabulka3[[#This Row],[pozemní instalace FVE (kW)]]+Tabulka3[[#This Row],[střešní instalace FVE (kW)]])=0,"V DANÉM PŘEDÁVACÍM MÍSTĚ NENÍ NAINSTALOVÁNA ŽÁDNÁ FVE",IF(Tabulka32[[#This Row],[KAPACITA AKUMULACE
(kWh)]]&lt;0.2*(Tabulka3[[#This Row],[pozemní instalace FVE (kW)]]+Tabulka3[[#This Row],[střešní instalace FVE (kW)]]),"BATERIE S KAPACITOU POD 20% VÝKONU FVE V DANÉM PM JE NEZPŮSOBILÁ",IF(Tabulka32[[#This Row],[KAPACITA AKUMULACE
(kWh)]]&gt;(Tabulka3[[#This Row],[pozemní instalace FVE (kW)]]+Tabulka3[[#This Row],[střešní instalace FVE (kW)]]),"KAPACITA PŘESAHUJÍCÍ VÝKON FVE V DANÉM PM UŽ DÁLE NEZVYŠUJE DOTACI",""))))</f>
        <v/>
      </c>
      <c r="G12" s="155"/>
      <c r="H12" s="145">
        <f>IF(OR(Tabulka32[[#This Row],[KAPACITA AKUMULACE
(kWh)]]&lt;0.2*(Tabulka3[[#This Row],[pozemní instalace FVE (kW)]]+Tabulka3[[#This Row],[střešní instalace FVE (kW)]]),Tabulka32[[#This Row],[KAPACITA AKUMULACE
(kWh)]]=0),0,IF(AND(Tabulka32[[#This Row],[KAPACITA AKUMULACE
(kWh)]]&lt;=1000,Tabulka32[[#This Row],[KAPACITA AKUMULACE
(kWh)]]&lt;=(Tabulka3[[#This Row],[pozemní instalace FVE (kW)]]+Tabulka3[[#This Row],[střešní instalace FVE (kW)]])),Tabulka32[[#This Row],[KAPACITA AKUMULACE
(kWh)]]*(-1230*LN(Tabulka32[[#This Row],[KAPACITA AKUMULACE
(kWh)]])+25460),IF(AND(Tabulka32[[#This Row],[KAPACITA AKUMULACE
(kWh)]]&gt;(Tabulka3[[#This Row],[pozemní instalace FVE (kW)]]+Tabulka3[[#This Row],[střešní instalace FVE (kW)]]),(Tabulka3[[#This Row],[pozemní instalace FVE (kW)]]+Tabulka3[[#This Row],[střešní instalace FVE (kW)]])&lt;=1000),(Tabulka3[[#This Row],[pozemní instalace FVE (kW)]]+Tabulka3[[#This Row],[střešní instalace FVE (kW)]])*(-1230*LN(Tabulka32[[#This Row],[KAPACITA AKUMULACE
(kWh)]])+25460),IF(AND((Tabulka3[[#This Row],[pozemní instalace FVE (kW)]]+Tabulka3[[#This Row],[střešní instalace FVE (kW)]])&gt;1000,Tabulka32[[#This Row],[KAPACITA AKUMULACE
(kWh)]]&gt;1000),1000*(-1230*LN(Tabulka32[[#This Row],[KAPACITA AKUMULACE
(kWh)]])+25460)))))</f>
        <v>0</v>
      </c>
      <c r="I12" s="139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</row>
    <row r="13" spans="1:24" ht="16.5" thickTop="1" thickBot="1" x14ac:dyDescent="0.3">
      <c r="A13" s="152"/>
      <c r="B13" s="74"/>
      <c r="C13" s="62"/>
      <c r="D13" s="78"/>
      <c r="E13" s="63"/>
      <c r="F13" s="23" t="str">
        <f>IF(Tabulka32[[#This Row],[KAPACITA AKUMULACE
(kWh)]]=0,"",IF((Tabulka3[[#This Row],[pozemní instalace FVE (kW)]]+Tabulka3[[#This Row],[střešní instalace FVE (kW)]])=0,"V DANÉM PŘEDÁVACÍM MÍSTĚ NENÍ NAINSTALOVÁNA ŽÁDNÁ FVE",IF(Tabulka32[[#This Row],[KAPACITA AKUMULACE
(kWh)]]&lt;0.2*(Tabulka3[[#This Row],[pozemní instalace FVE (kW)]]+Tabulka3[[#This Row],[střešní instalace FVE (kW)]]),"BATERIE S KAPACITOU POD 20% VÝKONU FVE V DANÉM PM JE NEZPŮSOBILÁ",IF(Tabulka32[[#This Row],[KAPACITA AKUMULACE
(kWh)]]&gt;(Tabulka3[[#This Row],[pozemní instalace FVE (kW)]]+Tabulka3[[#This Row],[střešní instalace FVE (kW)]]),"KAPACITA PŘESAHUJÍCÍ VÝKON FVE V DANÉM PM UŽ DÁLE NEZVYŠUJE DOTACI",""))))</f>
        <v/>
      </c>
      <c r="G13" s="155"/>
      <c r="H13" s="145">
        <f>IF(OR(Tabulka32[[#This Row],[KAPACITA AKUMULACE
(kWh)]]&lt;0.2*(Tabulka3[[#This Row],[pozemní instalace FVE (kW)]]+Tabulka3[[#This Row],[střešní instalace FVE (kW)]]),Tabulka32[[#This Row],[KAPACITA AKUMULACE
(kWh)]]=0),0,IF(AND(Tabulka32[[#This Row],[KAPACITA AKUMULACE
(kWh)]]&lt;=1000,Tabulka32[[#This Row],[KAPACITA AKUMULACE
(kWh)]]&lt;=(Tabulka3[[#This Row],[pozemní instalace FVE (kW)]]+Tabulka3[[#This Row],[střešní instalace FVE (kW)]])),Tabulka32[[#This Row],[KAPACITA AKUMULACE
(kWh)]]*(-1230*LN(Tabulka32[[#This Row],[KAPACITA AKUMULACE
(kWh)]])+25460),IF(AND(Tabulka32[[#This Row],[KAPACITA AKUMULACE
(kWh)]]&gt;(Tabulka3[[#This Row],[pozemní instalace FVE (kW)]]+Tabulka3[[#This Row],[střešní instalace FVE (kW)]]),(Tabulka3[[#This Row],[pozemní instalace FVE (kW)]]+Tabulka3[[#This Row],[střešní instalace FVE (kW)]])&lt;=1000),(Tabulka3[[#This Row],[pozemní instalace FVE (kW)]]+Tabulka3[[#This Row],[střešní instalace FVE (kW)]])*(-1230*LN(Tabulka32[[#This Row],[KAPACITA AKUMULACE
(kWh)]])+25460),IF(AND((Tabulka3[[#This Row],[pozemní instalace FVE (kW)]]+Tabulka3[[#This Row],[střešní instalace FVE (kW)]])&gt;1000,Tabulka32[[#This Row],[KAPACITA AKUMULACE
(kWh)]]&gt;1000),1000*(-1230*LN(Tabulka32[[#This Row],[KAPACITA AKUMULACE
(kWh)]])+25460)))))</f>
        <v>0</v>
      </c>
      <c r="I13" s="139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</row>
    <row r="14" spans="1:24" ht="16.5" thickTop="1" thickBot="1" x14ac:dyDescent="0.3">
      <c r="A14" s="152"/>
      <c r="B14" s="74"/>
      <c r="C14" s="62"/>
      <c r="D14" s="78"/>
      <c r="E14" s="63"/>
      <c r="F14" s="23" t="str">
        <f>IF(Tabulka32[[#This Row],[KAPACITA AKUMULACE
(kWh)]]=0,"",IF((Tabulka3[[#This Row],[pozemní instalace FVE (kW)]]+Tabulka3[[#This Row],[střešní instalace FVE (kW)]])=0,"V DANÉM PŘEDÁVACÍM MÍSTĚ NENÍ NAINSTALOVÁNA ŽÁDNÁ FVE",IF(Tabulka32[[#This Row],[KAPACITA AKUMULACE
(kWh)]]&lt;0.2*(Tabulka3[[#This Row],[pozemní instalace FVE (kW)]]+Tabulka3[[#This Row],[střešní instalace FVE (kW)]]),"BATERIE S KAPACITOU POD 20% VÝKONU FVE V DANÉM PM JE NEZPŮSOBILÁ",IF(Tabulka32[[#This Row],[KAPACITA AKUMULACE
(kWh)]]&gt;(Tabulka3[[#This Row],[pozemní instalace FVE (kW)]]+Tabulka3[[#This Row],[střešní instalace FVE (kW)]]),"KAPACITA PŘESAHUJÍCÍ VÝKON FVE V DANÉM PM UŽ DÁLE NEZVYŠUJE DOTACI",""))))</f>
        <v/>
      </c>
      <c r="G14" s="155"/>
      <c r="H14" s="145">
        <f>IF(OR(Tabulka32[[#This Row],[KAPACITA AKUMULACE
(kWh)]]&lt;0.2*(Tabulka3[[#This Row],[pozemní instalace FVE (kW)]]+Tabulka3[[#This Row],[střešní instalace FVE (kW)]]),Tabulka32[[#This Row],[KAPACITA AKUMULACE
(kWh)]]=0),0,IF(AND(Tabulka32[[#This Row],[KAPACITA AKUMULACE
(kWh)]]&lt;=1000,Tabulka32[[#This Row],[KAPACITA AKUMULACE
(kWh)]]&lt;=(Tabulka3[[#This Row],[pozemní instalace FVE (kW)]]+Tabulka3[[#This Row],[střešní instalace FVE (kW)]])),Tabulka32[[#This Row],[KAPACITA AKUMULACE
(kWh)]]*(-1230*LN(Tabulka32[[#This Row],[KAPACITA AKUMULACE
(kWh)]])+25460),IF(AND(Tabulka32[[#This Row],[KAPACITA AKUMULACE
(kWh)]]&gt;(Tabulka3[[#This Row],[pozemní instalace FVE (kW)]]+Tabulka3[[#This Row],[střešní instalace FVE (kW)]]),(Tabulka3[[#This Row],[pozemní instalace FVE (kW)]]+Tabulka3[[#This Row],[střešní instalace FVE (kW)]])&lt;=1000),(Tabulka3[[#This Row],[pozemní instalace FVE (kW)]]+Tabulka3[[#This Row],[střešní instalace FVE (kW)]])*(-1230*LN(Tabulka32[[#This Row],[KAPACITA AKUMULACE
(kWh)]])+25460),IF(AND((Tabulka3[[#This Row],[pozemní instalace FVE (kW)]]+Tabulka3[[#This Row],[střešní instalace FVE (kW)]])&gt;1000,Tabulka32[[#This Row],[KAPACITA AKUMULACE
(kWh)]]&gt;1000),1000*(-1230*LN(Tabulka32[[#This Row],[KAPACITA AKUMULACE
(kWh)]])+25460)))))</f>
        <v>0</v>
      </c>
      <c r="I14" s="139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</row>
    <row r="15" spans="1:24" ht="16.5" thickTop="1" thickBot="1" x14ac:dyDescent="0.3">
      <c r="A15" s="152"/>
      <c r="B15" s="74"/>
      <c r="C15" s="62"/>
      <c r="D15" s="78"/>
      <c r="E15" s="63"/>
      <c r="F15" s="23" t="str">
        <f>IF(Tabulka32[[#This Row],[KAPACITA AKUMULACE
(kWh)]]=0,"",IF((Tabulka3[[#This Row],[pozemní instalace FVE (kW)]]+Tabulka3[[#This Row],[střešní instalace FVE (kW)]])=0,"V DANÉM PŘEDÁVACÍM MÍSTĚ NENÍ NAINSTALOVÁNA ŽÁDNÁ FVE",IF(Tabulka32[[#This Row],[KAPACITA AKUMULACE
(kWh)]]&lt;0.2*(Tabulka3[[#This Row],[pozemní instalace FVE (kW)]]+Tabulka3[[#This Row],[střešní instalace FVE (kW)]]),"BATERIE S KAPACITOU POD 20% VÝKONU FVE V DANÉM PM JE NEZPŮSOBILÁ",IF(Tabulka32[[#This Row],[KAPACITA AKUMULACE
(kWh)]]&gt;(Tabulka3[[#This Row],[pozemní instalace FVE (kW)]]+Tabulka3[[#This Row],[střešní instalace FVE (kW)]]),"KAPACITA PŘESAHUJÍCÍ VÝKON FVE V DANÉM PM UŽ DÁLE NEZVYŠUJE DOTACI",""))))</f>
        <v/>
      </c>
      <c r="G15" s="155"/>
      <c r="H15" s="145">
        <f>IF(OR(Tabulka32[[#This Row],[KAPACITA AKUMULACE
(kWh)]]&lt;0.2*(Tabulka3[[#This Row],[pozemní instalace FVE (kW)]]+Tabulka3[[#This Row],[střešní instalace FVE (kW)]]),Tabulka32[[#This Row],[KAPACITA AKUMULACE
(kWh)]]=0),0,IF(AND(Tabulka32[[#This Row],[KAPACITA AKUMULACE
(kWh)]]&lt;=1000,Tabulka32[[#This Row],[KAPACITA AKUMULACE
(kWh)]]&lt;=(Tabulka3[[#This Row],[pozemní instalace FVE (kW)]]+Tabulka3[[#This Row],[střešní instalace FVE (kW)]])),Tabulka32[[#This Row],[KAPACITA AKUMULACE
(kWh)]]*(-1230*LN(Tabulka32[[#This Row],[KAPACITA AKUMULACE
(kWh)]])+25460),IF(AND(Tabulka32[[#This Row],[KAPACITA AKUMULACE
(kWh)]]&gt;(Tabulka3[[#This Row],[pozemní instalace FVE (kW)]]+Tabulka3[[#This Row],[střešní instalace FVE (kW)]]),(Tabulka3[[#This Row],[pozemní instalace FVE (kW)]]+Tabulka3[[#This Row],[střešní instalace FVE (kW)]])&lt;=1000),(Tabulka3[[#This Row],[pozemní instalace FVE (kW)]]+Tabulka3[[#This Row],[střešní instalace FVE (kW)]])*(-1230*LN(Tabulka32[[#This Row],[KAPACITA AKUMULACE
(kWh)]])+25460),IF(AND((Tabulka3[[#This Row],[pozemní instalace FVE (kW)]]+Tabulka3[[#This Row],[střešní instalace FVE (kW)]])&gt;1000,Tabulka32[[#This Row],[KAPACITA AKUMULACE
(kWh)]]&gt;1000),1000*(-1230*LN(Tabulka32[[#This Row],[KAPACITA AKUMULACE
(kWh)]])+25460)))))</f>
        <v>0</v>
      </c>
      <c r="I15" s="139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</row>
    <row r="16" spans="1:24" ht="16.5" thickTop="1" thickBot="1" x14ac:dyDescent="0.3">
      <c r="A16" s="152"/>
      <c r="B16" s="74"/>
      <c r="C16" s="62"/>
      <c r="D16" s="78"/>
      <c r="E16" s="63"/>
      <c r="F16" s="23" t="str">
        <f>IF(Tabulka32[[#This Row],[KAPACITA AKUMULACE
(kWh)]]=0,"",IF((Tabulka3[[#This Row],[pozemní instalace FVE (kW)]]+Tabulka3[[#This Row],[střešní instalace FVE (kW)]])=0,"V DANÉM PŘEDÁVACÍM MÍSTĚ NENÍ NAINSTALOVÁNA ŽÁDNÁ FVE",IF(Tabulka32[[#This Row],[KAPACITA AKUMULACE
(kWh)]]&lt;0.2*(Tabulka3[[#This Row],[pozemní instalace FVE (kW)]]+Tabulka3[[#This Row],[střešní instalace FVE (kW)]]),"BATERIE S KAPACITOU POD 20% VÝKONU FVE V DANÉM PM JE NEZPŮSOBILÁ",IF(Tabulka32[[#This Row],[KAPACITA AKUMULACE
(kWh)]]&gt;(Tabulka3[[#This Row],[pozemní instalace FVE (kW)]]+Tabulka3[[#This Row],[střešní instalace FVE (kW)]]),"KAPACITA PŘESAHUJÍCÍ VÝKON FVE V DANÉM PM UŽ DÁLE NEZVYŠUJE DOTACI",""))))</f>
        <v/>
      </c>
      <c r="G16" s="155"/>
      <c r="H16" s="145">
        <f>IF(OR(Tabulka32[[#This Row],[KAPACITA AKUMULACE
(kWh)]]&lt;0.2*(Tabulka3[[#This Row],[pozemní instalace FVE (kW)]]+Tabulka3[[#This Row],[střešní instalace FVE (kW)]]),Tabulka32[[#This Row],[KAPACITA AKUMULACE
(kWh)]]=0),0,IF(AND(Tabulka32[[#This Row],[KAPACITA AKUMULACE
(kWh)]]&lt;=1000,Tabulka32[[#This Row],[KAPACITA AKUMULACE
(kWh)]]&lt;=(Tabulka3[[#This Row],[pozemní instalace FVE (kW)]]+Tabulka3[[#This Row],[střešní instalace FVE (kW)]])),Tabulka32[[#This Row],[KAPACITA AKUMULACE
(kWh)]]*(-1230*LN(Tabulka32[[#This Row],[KAPACITA AKUMULACE
(kWh)]])+25460),IF(AND(Tabulka32[[#This Row],[KAPACITA AKUMULACE
(kWh)]]&gt;(Tabulka3[[#This Row],[pozemní instalace FVE (kW)]]+Tabulka3[[#This Row],[střešní instalace FVE (kW)]]),(Tabulka3[[#This Row],[pozemní instalace FVE (kW)]]+Tabulka3[[#This Row],[střešní instalace FVE (kW)]])&lt;=1000),(Tabulka3[[#This Row],[pozemní instalace FVE (kW)]]+Tabulka3[[#This Row],[střešní instalace FVE (kW)]])*(-1230*LN(Tabulka32[[#This Row],[KAPACITA AKUMULACE
(kWh)]])+25460),IF(AND((Tabulka3[[#This Row],[pozemní instalace FVE (kW)]]+Tabulka3[[#This Row],[střešní instalace FVE (kW)]])&gt;1000,Tabulka32[[#This Row],[KAPACITA AKUMULACE
(kWh)]]&gt;1000),1000*(-1230*LN(Tabulka32[[#This Row],[KAPACITA AKUMULACE
(kWh)]])+25460)))))</f>
        <v>0</v>
      </c>
      <c r="I16" s="139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</row>
    <row r="17" spans="1:24" ht="16.5" thickTop="1" thickBot="1" x14ac:dyDescent="0.3">
      <c r="A17" s="152"/>
      <c r="B17" s="74"/>
      <c r="C17" s="62"/>
      <c r="D17" s="77"/>
      <c r="E17" s="63"/>
      <c r="F17" s="23" t="str">
        <f>IF(Tabulka32[[#This Row],[KAPACITA AKUMULACE
(kWh)]]=0,"",IF((Tabulka3[[#This Row],[pozemní instalace FVE (kW)]]+Tabulka3[[#This Row],[střešní instalace FVE (kW)]])=0,"V DANÉM PŘEDÁVACÍM MÍSTĚ NENÍ NAINSTALOVÁNA ŽÁDNÁ FVE",IF(Tabulka32[[#This Row],[KAPACITA AKUMULACE
(kWh)]]&lt;0.2*(Tabulka3[[#This Row],[pozemní instalace FVE (kW)]]+Tabulka3[[#This Row],[střešní instalace FVE (kW)]]),"BATERIE S KAPACITOU POD 20% VÝKONU FVE V DANÉM PM JE NEZPŮSOBILÁ",IF(Tabulka32[[#This Row],[KAPACITA AKUMULACE
(kWh)]]&gt;(Tabulka3[[#This Row],[pozemní instalace FVE (kW)]]+Tabulka3[[#This Row],[střešní instalace FVE (kW)]]),"KAPACITA PŘESAHUJÍCÍ VÝKON FVE V DANÉM PM UŽ DÁLE NEZVYŠUJE DOTACI",""))))</f>
        <v/>
      </c>
      <c r="G17" s="155"/>
      <c r="H17" s="145">
        <f>IF(OR(Tabulka32[[#This Row],[KAPACITA AKUMULACE
(kWh)]]&lt;0.2*(Tabulka3[[#This Row],[pozemní instalace FVE (kW)]]+Tabulka3[[#This Row],[střešní instalace FVE (kW)]]),Tabulka32[[#This Row],[KAPACITA AKUMULACE
(kWh)]]=0),0,IF(AND(Tabulka32[[#This Row],[KAPACITA AKUMULACE
(kWh)]]&lt;=1000,Tabulka32[[#This Row],[KAPACITA AKUMULACE
(kWh)]]&lt;=(Tabulka3[[#This Row],[pozemní instalace FVE (kW)]]+Tabulka3[[#This Row],[střešní instalace FVE (kW)]])),Tabulka32[[#This Row],[KAPACITA AKUMULACE
(kWh)]]*(-1230*LN(Tabulka32[[#This Row],[KAPACITA AKUMULACE
(kWh)]])+25460),IF(AND(Tabulka32[[#This Row],[KAPACITA AKUMULACE
(kWh)]]&gt;(Tabulka3[[#This Row],[pozemní instalace FVE (kW)]]+Tabulka3[[#This Row],[střešní instalace FVE (kW)]]),(Tabulka3[[#This Row],[pozemní instalace FVE (kW)]]+Tabulka3[[#This Row],[střešní instalace FVE (kW)]])&lt;=1000),(Tabulka3[[#This Row],[pozemní instalace FVE (kW)]]+Tabulka3[[#This Row],[střešní instalace FVE (kW)]])*(-1230*LN(Tabulka32[[#This Row],[KAPACITA AKUMULACE
(kWh)]])+25460),IF(AND((Tabulka3[[#This Row],[pozemní instalace FVE (kW)]]+Tabulka3[[#This Row],[střešní instalace FVE (kW)]])&gt;1000,Tabulka32[[#This Row],[KAPACITA AKUMULACE
(kWh)]]&gt;1000),1000*(-1230*LN(Tabulka32[[#This Row],[KAPACITA AKUMULACE
(kWh)]])+25460)))))</f>
        <v>0</v>
      </c>
      <c r="I17" s="139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</row>
    <row r="18" spans="1:24" ht="16.5" thickTop="1" thickBot="1" x14ac:dyDescent="0.3">
      <c r="A18" s="152"/>
      <c r="B18" s="74"/>
      <c r="C18" s="62"/>
      <c r="D18" s="78"/>
      <c r="E18" s="63"/>
      <c r="F18" s="23" t="str">
        <f>IF(Tabulka32[[#This Row],[KAPACITA AKUMULACE
(kWh)]]=0,"",IF((Tabulka3[[#This Row],[pozemní instalace FVE (kW)]]+Tabulka3[[#This Row],[střešní instalace FVE (kW)]])=0,"V DANÉM PŘEDÁVACÍM MÍSTĚ NENÍ NAINSTALOVÁNA ŽÁDNÁ FVE",IF(Tabulka32[[#This Row],[KAPACITA AKUMULACE
(kWh)]]&lt;0.2*(Tabulka3[[#This Row],[pozemní instalace FVE (kW)]]+Tabulka3[[#This Row],[střešní instalace FVE (kW)]]),"BATERIE S KAPACITOU POD 20% VÝKONU FVE V DANÉM PM JE NEZPŮSOBILÁ",IF(Tabulka32[[#This Row],[KAPACITA AKUMULACE
(kWh)]]&gt;(Tabulka3[[#This Row],[pozemní instalace FVE (kW)]]+Tabulka3[[#This Row],[střešní instalace FVE (kW)]]),"KAPACITA PŘESAHUJÍCÍ VÝKON FVE V DANÉM PM UŽ DÁLE NEZVYŠUJE DOTACI",""))))</f>
        <v/>
      </c>
      <c r="G18" s="155"/>
      <c r="H18" s="145">
        <f>IF(OR(Tabulka32[[#This Row],[KAPACITA AKUMULACE
(kWh)]]&lt;0.2*(Tabulka3[[#This Row],[pozemní instalace FVE (kW)]]+Tabulka3[[#This Row],[střešní instalace FVE (kW)]]),Tabulka32[[#This Row],[KAPACITA AKUMULACE
(kWh)]]=0),0,IF(AND(Tabulka32[[#This Row],[KAPACITA AKUMULACE
(kWh)]]&lt;=1000,Tabulka32[[#This Row],[KAPACITA AKUMULACE
(kWh)]]&lt;=(Tabulka3[[#This Row],[pozemní instalace FVE (kW)]]+Tabulka3[[#This Row],[střešní instalace FVE (kW)]])),Tabulka32[[#This Row],[KAPACITA AKUMULACE
(kWh)]]*(-1230*LN(Tabulka32[[#This Row],[KAPACITA AKUMULACE
(kWh)]])+25460),IF(AND(Tabulka32[[#This Row],[KAPACITA AKUMULACE
(kWh)]]&gt;(Tabulka3[[#This Row],[pozemní instalace FVE (kW)]]+Tabulka3[[#This Row],[střešní instalace FVE (kW)]]),(Tabulka3[[#This Row],[pozemní instalace FVE (kW)]]+Tabulka3[[#This Row],[střešní instalace FVE (kW)]])&lt;=1000),(Tabulka3[[#This Row],[pozemní instalace FVE (kW)]]+Tabulka3[[#This Row],[střešní instalace FVE (kW)]])*(-1230*LN(Tabulka32[[#This Row],[KAPACITA AKUMULACE
(kWh)]])+25460),IF(AND((Tabulka3[[#This Row],[pozemní instalace FVE (kW)]]+Tabulka3[[#This Row],[střešní instalace FVE (kW)]])&gt;1000,Tabulka32[[#This Row],[KAPACITA AKUMULACE
(kWh)]]&gt;1000),1000*(-1230*LN(Tabulka32[[#This Row],[KAPACITA AKUMULACE
(kWh)]])+25460)))))</f>
        <v>0</v>
      </c>
      <c r="I18" s="139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</row>
    <row r="19" spans="1:24" ht="16.5" thickTop="1" thickBot="1" x14ac:dyDescent="0.3">
      <c r="A19" s="152"/>
      <c r="B19" s="74"/>
      <c r="C19" s="62"/>
      <c r="D19" s="78"/>
      <c r="E19" s="63"/>
      <c r="F19" s="23" t="str">
        <f>IF(Tabulka32[[#This Row],[KAPACITA AKUMULACE
(kWh)]]=0,"",IF((Tabulka3[[#This Row],[pozemní instalace FVE (kW)]]+Tabulka3[[#This Row],[střešní instalace FVE (kW)]])=0,"V DANÉM PŘEDÁVACÍM MÍSTĚ NENÍ NAINSTALOVÁNA ŽÁDNÁ FVE",IF(Tabulka32[[#This Row],[KAPACITA AKUMULACE
(kWh)]]&lt;0.2*(Tabulka3[[#This Row],[pozemní instalace FVE (kW)]]+Tabulka3[[#This Row],[střešní instalace FVE (kW)]]),"BATERIE S KAPACITOU POD 20% VÝKONU FVE V DANÉM PM JE NEZPŮSOBILÁ",IF(Tabulka32[[#This Row],[KAPACITA AKUMULACE
(kWh)]]&gt;(Tabulka3[[#This Row],[pozemní instalace FVE (kW)]]+Tabulka3[[#This Row],[střešní instalace FVE (kW)]]),"KAPACITA PŘESAHUJÍCÍ VÝKON FVE V DANÉM PM UŽ DÁLE NEZVYŠUJE DOTACI",""))))</f>
        <v/>
      </c>
      <c r="G19" s="155"/>
      <c r="H19" s="145">
        <f>IF(OR(Tabulka32[[#This Row],[KAPACITA AKUMULACE
(kWh)]]&lt;0.2*(Tabulka3[[#This Row],[pozemní instalace FVE (kW)]]+Tabulka3[[#This Row],[střešní instalace FVE (kW)]]),Tabulka32[[#This Row],[KAPACITA AKUMULACE
(kWh)]]=0),0,IF(AND(Tabulka32[[#This Row],[KAPACITA AKUMULACE
(kWh)]]&lt;=1000,Tabulka32[[#This Row],[KAPACITA AKUMULACE
(kWh)]]&lt;=(Tabulka3[[#This Row],[pozemní instalace FVE (kW)]]+Tabulka3[[#This Row],[střešní instalace FVE (kW)]])),Tabulka32[[#This Row],[KAPACITA AKUMULACE
(kWh)]]*(-1230*LN(Tabulka32[[#This Row],[KAPACITA AKUMULACE
(kWh)]])+25460),IF(AND(Tabulka32[[#This Row],[KAPACITA AKUMULACE
(kWh)]]&gt;(Tabulka3[[#This Row],[pozemní instalace FVE (kW)]]+Tabulka3[[#This Row],[střešní instalace FVE (kW)]]),(Tabulka3[[#This Row],[pozemní instalace FVE (kW)]]+Tabulka3[[#This Row],[střešní instalace FVE (kW)]])&lt;=1000),(Tabulka3[[#This Row],[pozemní instalace FVE (kW)]]+Tabulka3[[#This Row],[střešní instalace FVE (kW)]])*(-1230*LN(Tabulka32[[#This Row],[KAPACITA AKUMULACE
(kWh)]])+25460),IF(AND((Tabulka3[[#This Row],[pozemní instalace FVE (kW)]]+Tabulka3[[#This Row],[střešní instalace FVE (kW)]])&gt;1000,Tabulka32[[#This Row],[KAPACITA AKUMULACE
(kWh)]]&gt;1000),1000*(-1230*LN(Tabulka32[[#This Row],[KAPACITA AKUMULACE
(kWh)]])+25460)))))</f>
        <v>0</v>
      </c>
      <c r="I19" s="139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</row>
    <row r="20" spans="1:24" ht="16.5" thickTop="1" thickBot="1" x14ac:dyDescent="0.3">
      <c r="A20" s="152"/>
      <c r="B20" s="74"/>
      <c r="C20" s="62"/>
      <c r="D20" s="78"/>
      <c r="E20" s="63"/>
      <c r="F20" s="23" t="str">
        <f>IF(Tabulka32[[#This Row],[KAPACITA AKUMULACE
(kWh)]]=0,"",IF((Tabulka3[[#This Row],[pozemní instalace FVE (kW)]]+Tabulka3[[#This Row],[střešní instalace FVE (kW)]])=0,"V DANÉM PŘEDÁVACÍM MÍSTĚ NENÍ NAINSTALOVÁNA ŽÁDNÁ FVE",IF(Tabulka32[[#This Row],[KAPACITA AKUMULACE
(kWh)]]&lt;0.2*(Tabulka3[[#This Row],[pozemní instalace FVE (kW)]]+Tabulka3[[#This Row],[střešní instalace FVE (kW)]]),"BATERIE S KAPACITOU POD 20% VÝKONU FVE V DANÉM PM JE NEZPŮSOBILÁ",IF(Tabulka32[[#This Row],[KAPACITA AKUMULACE
(kWh)]]&gt;(Tabulka3[[#This Row],[pozemní instalace FVE (kW)]]+Tabulka3[[#This Row],[střešní instalace FVE (kW)]]),"KAPACITA PŘESAHUJÍCÍ VÝKON FVE V DANÉM PM UŽ DÁLE NEZVYŠUJE DOTACI",""))))</f>
        <v/>
      </c>
      <c r="G20" s="155"/>
      <c r="H20" s="145">
        <f>IF(OR(Tabulka32[[#This Row],[KAPACITA AKUMULACE
(kWh)]]&lt;0.2*(Tabulka3[[#This Row],[pozemní instalace FVE (kW)]]+Tabulka3[[#This Row],[střešní instalace FVE (kW)]]),Tabulka32[[#This Row],[KAPACITA AKUMULACE
(kWh)]]=0),0,IF(AND(Tabulka32[[#This Row],[KAPACITA AKUMULACE
(kWh)]]&lt;=1000,Tabulka32[[#This Row],[KAPACITA AKUMULACE
(kWh)]]&lt;=(Tabulka3[[#This Row],[pozemní instalace FVE (kW)]]+Tabulka3[[#This Row],[střešní instalace FVE (kW)]])),Tabulka32[[#This Row],[KAPACITA AKUMULACE
(kWh)]]*(-1230*LN(Tabulka32[[#This Row],[KAPACITA AKUMULACE
(kWh)]])+25460),IF(AND(Tabulka32[[#This Row],[KAPACITA AKUMULACE
(kWh)]]&gt;(Tabulka3[[#This Row],[pozemní instalace FVE (kW)]]+Tabulka3[[#This Row],[střešní instalace FVE (kW)]]),(Tabulka3[[#This Row],[pozemní instalace FVE (kW)]]+Tabulka3[[#This Row],[střešní instalace FVE (kW)]])&lt;=1000),(Tabulka3[[#This Row],[pozemní instalace FVE (kW)]]+Tabulka3[[#This Row],[střešní instalace FVE (kW)]])*(-1230*LN(Tabulka32[[#This Row],[KAPACITA AKUMULACE
(kWh)]])+25460),IF(AND((Tabulka3[[#This Row],[pozemní instalace FVE (kW)]]+Tabulka3[[#This Row],[střešní instalace FVE (kW)]])&gt;1000,Tabulka32[[#This Row],[KAPACITA AKUMULACE
(kWh)]]&gt;1000),1000*(-1230*LN(Tabulka32[[#This Row],[KAPACITA AKUMULACE
(kWh)]])+25460)))))</f>
        <v>0</v>
      </c>
      <c r="I20" s="139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</row>
    <row r="21" spans="1:24" ht="16.5" thickTop="1" thickBot="1" x14ac:dyDescent="0.3">
      <c r="A21" s="152"/>
      <c r="B21" s="75"/>
      <c r="C21" s="62"/>
      <c r="D21" s="78"/>
      <c r="E21" s="63"/>
      <c r="F21" s="23" t="str">
        <f>IF(Tabulka32[[#This Row],[KAPACITA AKUMULACE
(kWh)]]=0,"",IF((Tabulka3[[#This Row],[pozemní instalace FVE (kW)]]+Tabulka3[[#This Row],[střešní instalace FVE (kW)]])=0,"V DANÉM PŘEDÁVACÍM MÍSTĚ NENÍ NAINSTALOVÁNA ŽÁDNÁ FVE",IF(Tabulka32[[#This Row],[KAPACITA AKUMULACE
(kWh)]]&lt;0.2*(Tabulka3[[#This Row],[pozemní instalace FVE (kW)]]+Tabulka3[[#This Row],[střešní instalace FVE (kW)]]),"BATERIE S KAPACITOU POD 20% VÝKONU FVE V DANÉM PM JE NEZPŮSOBILÁ",IF(Tabulka32[[#This Row],[KAPACITA AKUMULACE
(kWh)]]&gt;(Tabulka3[[#This Row],[pozemní instalace FVE (kW)]]+Tabulka3[[#This Row],[střešní instalace FVE (kW)]]),"KAPACITA PŘESAHUJÍCÍ VÝKON FVE V DANÉM PM UŽ DÁLE NEZVYŠUJE DOTACI",""))))</f>
        <v/>
      </c>
      <c r="G21" s="155"/>
      <c r="H21" s="145">
        <f>IF(OR(Tabulka32[[#This Row],[KAPACITA AKUMULACE
(kWh)]]&lt;0.2*(Tabulka3[[#This Row],[pozemní instalace FVE (kW)]]+Tabulka3[[#This Row],[střešní instalace FVE (kW)]]),Tabulka32[[#This Row],[KAPACITA AKUMULACE
(kWh)]]=0),0,IF(AND(Tabulka32[[#This Row],[KAPACITA AKUMULACE
(kWh)]]&lt;=1000,Tabulka32[[#This Row],[KAPACITA AKUMULACE
(kWh)]]&lt;=(Tabulka3[[#This Row],[pozemní instalace FVE (kW)]]+Tabulka3[[#This Row],[střešní instalace FVE (kW)]])),Tabulka32[[#This Row],[KAPACITA AKUMULACE
(kWh)]]*(-1230*LN(Tabulka32[[#This Row],[KAPACITA AKUMULACE
(kWh)]])+25460),IF(AND(Tabulka32[[#This Row],[KAPACITA AKUMULACE
(kWh)]]&gt;(Tabulka3[[#This Row],[pozemní instalace FVE (kW)]]+Tabulka3[[#This Row],[střešní instalace FVE (kW)]]),(Tabulka3[[#This Row],[pozemní instalace FVE (kW)]]+Tabulka3[[#This Row],[střešní instalace FVE (kW)]])&lt;=1000),(Tabulka3[[#This Row],[pozemní instalace FVE (kW)]]+Tabulka3[[#This Row],[střešní instalace FVE (kW)]])*(-1230*LN(Tabulka32[[#This Row],[KAPACITA AKUMULACE
(kWh)]])+25460),IF(AND((Tabulka3[[#This Row],[pozemní instalace FVE (kW)]]+Tabulka3[[#This Row],[střešní instalace FVE (kW)]])&gt;1000,Tabulka32[[#This Row],[KAPACITA AKUMULACE
(kWh)]]&gt;1000),1000*(-1230*LN(Tabulka32[[#This Row],[KAPACITA AKUMULACE
(kWh)]])+25460)))))</f>
        <v>0</v>
      </c>
      <c r="I21" s="139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</row>
    <row r="22" spans="1:24" ht="16.5" thickTop="1" thickBot="1" x14ac:dyDescent="0.3">
      <c r="A22" s="152"/>
      <c r="B22" s="74"/>
      <c r="C22" s="62"/>
      <c r="D22" s="78"/>
      <c r="E22" s="63"/>
      <c r="F22" s="23" t="str">
        <f>IF(Tabulka32[[#This Row],[KAPACITA AKUMULACE
(kWh)]]=0,"",IF((Tabulka3[[#This Row],[pozemní instalace FVE (kW)]]+Tabulka3[[#This Row],[střešní instalace FVE (kW)]])=0,"V DANÉM PŘEDÁVACÍM MÍSTĚ NENÍ NAINSTALOVÁNA ŽÁDNÁ FVE",IF(Tabulka32[[#This Row],[KAPACITA AKUMULACE
(kWh)]]&lt;0.2*(Tabulka3[[#This Row],[pozemní instalace FVE (kW)]]+Tabulka3[[#This Row],[střešní instalace FVE (kW)]]),"BATERIE S KAPACITOU POD 20% VÝKONU FVE V DANÉM PM JE NEZPŮSOBILÁ",IF(Tabulka32[[#This Row],[KAPACITA AKUMULACE
(kWh)]]&gt;(Tabulka3[[#This Row],[pozemní instalace FVE (kW)]]+Tabulka3[[#This Row],[střešní instalace FVE (kW)]]),"KAPACITA PŘESAHUJÍCÍ VÝKON FVE V DANÉM PM UŽ DÁLE NEZVYŠUJE DOTACI",""))))</f>
        <v/>
      </c>
      <c r="G22" s="155"/>
      <c r="H22" s="145">
        <f>IF(OR(Tabulka32[[#This Row],[KAPACITA AKUMULACE
(kWh)]]&lt;0.2*(Tabulka3[[#This Row],[pozemní instalace FVE (kW)]]+Tabulka3[[#This Row],[střešní instalace FVE (kW)]]),Tabulka32[[#This Row],[KAPACITA AKUMULACE
(kWh)]]=0),0,IF(AND(Tabulka32[[#This Row],[KAPACITA AKUMULACE
(kWh)]]&lt;=1000,Tabulka32[[#This Row],[KAPACITA AKUMULACE
(kWh)]]&lt;=(Tabulka3[[#This Row],[pozemní instalace FVE (kW)]]+Tabulka3[[#This Row],[střešní instalace FVE (kW)]])),Tabulka32[[#This Row],[KAPACITA AKUMULACE
(kWh)]]*(-1230*LN(Tabulka32[[#This Row],[KAPACITA AKUMULACE
(kWh)]])+25460),IF(AND(Tabulka32[[#This Row],[KAPACITA AKUMULACE
(kWh)]]&gt;(Tabulka3[[#This Row],[pozemní instalace FVE (kW)]]+Tabulka3[[#This Row],[střešní instalace FVE (kW)]]),(Tabulka3[[#This Row],[pozemní instalace FVE (kW)]]+Tabulka3[[#This Row],[střešní instalace FVE (kW)]])&lt;=1000),(Tabulka3[[#This Row],[pozemní instalace FVE (kW)]]+Tabulka3[[#This Row],[střešní instalace FVE (kW)]])*(-1230*LN(Tabulka32[[#This Row],[KAPACITA AKUMULACE
(kWh)]])+25460),IF(AND((Tabulka3[[#This Row],[pozemní instalace FVE (kW)]]+Tabulka3[[#This Row],[střešní instalace FVE (kW)]])&gt;1000,Tabulka32[[#This Row],[KAPACITA AKUMULACE
(kWh)]]&gt;1000),1000*(-1230*LN(Tabulka32[[#This Row],[KAPACITA AKUMULACE
(kWh)]])+25460)))))</f>
        <v>0</v>
      </c>
      <c r="I22" s="139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</row>
    <row r="23" spans="1:24" ht="16.5" thickTop="1" thickBot="1" x14ac:dyDescent="0.3">
      <c r="A23" s="152"/>
      <c r="B23" s="74"/>
      <c r="C23" s="62"/>
      <c r="D23" s="78"/>
      <c r="E23" s="63"/>
      <c r="F23" s="23" t="str">
        <f>IF(Tabulka32[[#This Row],[KAPACITA AKUMULACE
(kWh)]]=0,"",IF((Tabulka3[[#This Row],[pozemní instalace FVE (kW)]]+Tabulka3[[#This Row],[střešní instalace FVE (kW)]])=0,"V DANÉM PŘEDÁVACÍM MÍSTĚ NENÍ NAINSTALOVÁNA ŽÁDNÁ FVE",IF(Tabulka32[[#This Row],[KAPACITA AKUMULACE
(kWh)]]&lt;0.2*(Tabulka3[[#This Row],[pozemní instalace FVE (kW)]]+Tabulka3[[#This Row],[střešní instalace FVE (kW)]]),"BATERIE S KAPACITOU POD 20% VÝKONU FVE V DANÉM PM JE NEZPŮSOBILÁ",IF(Tabulka32[[#This Row],[KAPACITA AKUMULACE
(kWh)]]&gt;(Tabulka3[[#This Row],[pozemní instalace FVE (kW)]]+Tabulka3[[#This Row],[střešní instalace FVE (kW)]]),"KAPACITA PŘESAHUJÍCÍ VÝKON FVE V DANÉM PM UŽ DÁLE NEZVYŠUJE DOTACI",""))))</f>
        <v/>
      </c>
      <c r="G23" s="155"/>
      <c r="H23" s="145">
        <f>IF(OR(Tabulka32[[#This Row],[KAPACITA AKUMULACE
(kWh)]]&lt;0.2*(Tabulka3[[#This Row],[pozemní instalace FVE (kW)]]+Tabulka3[[#This Row],[střešní instalace FVE (kW)]]),Tabulka32[[#This Row],[KAPACITA AKUMULACE
(kWh)]]=0),0,IF(AND(Tabulka32[[#This Row],[KAPACITA AKUMULACE
(kWh)]]&lt;=1000,Tabulka32[[#This Row],[KAPACITA AKUMULACE
(kWh)]]&lt;=(Tabulka3[[#This Row],[pozemní instalace FVE (kW)]]+Tabulka3[[#This Row],[střešní instalace FVE (kW)]])),Tabulka32[[#This Row],[KAPACITA AKUMULACE
(kWh)]]*(-1230*LN(Tabulka32[[#This Row],[KAPACITA AKUMULACE
(kWh)]])+25460),IF(AND(Tabulka32[[#This Row],[KAPACITA AKUMULACE
(kWh)]]&gt;(Tabulka3[[#This Row],[pozemní instalace FVE (kW)]]+Tabulka3[[#This Row],[střešní instalace FVE (kW)]]),(Tabulka3[[#This Row],[pozemní instalace FVE (kW)]]+Tabulka3[[#This Row],[střešní instalace FVE (kW)]])&lt;=1000),(Tabulka3[[#This Row],[pozemní instalace FVE (kW)]]+Tabulka3[[#This Row],[střešní instalace FVE (kW)]])*(-1230*LN(Tabulka32[[#This Row],[KAPACITA AKUMULACE
(kWh)]])+25460),IF(AND((Tabulka3[[#This Row],[pozemní instalace FVE (kW)]]+Tabulka3[[#This Row],[střešní instalace FVE (kW)]])&gt;1000,Tabulka32[[#This Row],[KAPACITA AKUMULACE
(kWh)]]&gt;1000),1000*(-1230*LN(Tabulka32[[#This Row],[KAPACITA AKUMULACE
(kWh)]])+25460)))))</f>
        <v>0</v>
      </c>
      <c r="I23" s="139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</row>
    <row r="24" spans="1:24" ht="16.5" thickTop="1" thickBot="1" x14ac:dyDescent="0.3">
      <c r="A24" s="152"/>
      <c r="B24" s="74"/>
      <c r="C24" s="62"/>
      <c r="D24" s="77"/>
      <c r="E24" s="63"/>
      <c r="F24" s="23" t="str">
        <f>IF(Tabulka32[[#This Row],[KAPACITA AKUMULACE
(kWh)]]=0,"",IF((Tabulka3[[#This Row],[pozemní instalace FVE (kW)]]+Tabulka3[[#This Row],[střešní instalace FVE (kW)]])=0,"V DANÉM PŘEDÁVACÍM MÍSTĚ NENÍ NAINSTALOVÁNA ŽÁDNÁ FVE",IF(Tabulka32[[#This Row],[KAPACITA AKUMULACE
(kWh)]]&lt;0.2*(Tabulka3[[#This Row],[pozemní instalace FVE (kW)]]+Tabulka3[[#This Row],[střešní instalace FVE (kW)]]),"BATERIE S KAPACITOU POD 20% VÝKONU FVE V DANÉM PM JE NEZPŮSOBILÁ",IF(Tabulka32[[#This Row],[KAPACITA AKUMULACE
(kWh)]]&gt;(Tabulka3[[#This Row],[pozemní instalace FVE (kW)]]+Tabulka3[[#This Row],[střešní instalace FVE (kW)]]),"KAPACITA PŘESAHUJÍCÍ VÝKON FVE V DANÉM PM UŽ DÁLE NEZVYŠUJE DOTACI",""))))</f>
        <v/>
      </c>
      <c r="G24" s="155"/>
      <c r="H24" s="145">
        <f>IF(OR(Tabulka32[[#This Row],[KAPACITA AKUMULACE
(kWh)]]&lt;0.2*(Tabulka3[[#This Row],[pozemní instalace FVE (kW)]]+Tabulka3[[#This Row],[střešní instalace FVE (kW)]]),Tabulka32[[#This Row],[KAPACITA AKUMULACE
(kWh)]]=0),0,IF(AND(Tabulka32[[#This Row],[KAPACITA AKUMULACE
(kWh)]]&lt;=1000,Tabulka32[[#This Row],[KAPACITA AKUMULACE
(kWh)]]&lt;=(Tabulka3[[#This Row],[pozemní instalace FVE (kW)]]+Tabulka3[[#This Row],[střešní instalace FVE (kW)]])),Tabulka32[[#This Row],[KAPACITA AKUMULACE
(kWh)]]*(-1230*LN(Tabulka32[[#This Row],[KAPACITA AKUMULACE
(kWh)]])+25460),IF(AND(Tabulka32[[#This Row],[KAPACITA AKUMULACE
(kWh)]]&gt;(Tabulka3[[#This Row],[pozemní instalace FVE (kW)]]+Tabulka3[[#This Row],[střešní instalace FVE (kW)]]),(Tabulka3[[#This Row],[pozemní instalace FVE (kW)]]+Tabulka3[[#This Row],[střešní instalace FVE (kW)]])&lt;=1000),(Tabulka3[[#This Row],[pozemní instalace FVE (kW)]]+Tabulka3[[#This Row],[střešní instalace FVE (kW)]])*(-1230*LN(Tabulka32[[#This Row],[KAPACITA AKUMULACE
(kWh)]])+25460),IF(AND((Tabulka3[[#This Row],[pozemní instalace FVE (kW)]]+Tabulka3[[#This Row],[střešní instalace FVE (kW)]])&gt;1000,Tabulka32[[#This Row],[KAPACITA AKUMULACE
(kWh)]]&gt;1000),1000*(-1230*LN(Tabulka32[[#This Row],[KAPACITA AKUMULACE
(kWh)]])+25460)))))</f>
        <v>0</v>
      </c>
      <c r="I24" s="139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</row>
    <row r="25" spans="1:24" ht="16.5" thickTop="1" thickBot="1" x14ac:dyDescent="0.3">
      <c r="A25" s="152"/>
      <c r="B25" s="74"/>
      <c r="C25" s="62"/>
      <c r="D25" s="78"/>
      <c r="E25" s="63"/>
      <c r="F25" s="23" t="str">
        <f>IF(Tabulka32[[#This Row],[KAPACITA AKUMULACE
(kWh)]]=0,"",IF((Tabulka3[[#This Row],[pozemní instalace FVE (kW)]]+Tabulka3[[#This Row],[střešní instalace FVE (kW)]])=0,"V DANÉM PŘEDÁVACÍM MÍSTĚ NENÍ NAINSTALOVÁNA ŽÁDNÁ FVE",IF(Tabulka32[[#This Row],[KAPACITA AKUMULACE
(kWh)]]&lt;0.2*(Tabulka3[[#This Row],[pozemní instalace FVE (kW)]]+Tabulka3[[#This Row],[střešní instalace FVE (kW)]]),"BATERIE S KAPACITOU POD 20% VÝKONU FVE V DANÉM PM JE NEZPŮSOBILÁ",IF(Tabulka32[[#This Row],[KAPACITA AKUMULACE
(kWh)]]&gt;(Tabulka3[[#This Row],[pozemní instalace FVE (kW)]]+Tabulka3[[#This Row],[střešní instalace FVE (kW)]]),"KAPACITA PŘESAHUJÍCÍ VÝKON FVE V DANÉM PM UŽ DÁLE NEZVYŠUJE DOTACI",""))))</f>
        <v/>
      </c>
      <c r="G25" s="155"/>
      <c r="H25" s="145">
        <f>IF(OR(Tabulka32[[#This Row],[KAPACITA AKUMULACE
(kWh)]]&lt;0.2*(Tabulka3[[#This Row],[pozemní instalace FVE (kW)]]+Tabulka3[[#This Row],[střešní instalace FVE (kW)]]),Tabulka32[[#This Row],[KAPACITA AKUMULACE
(kWh)]]=0),0,IF(AND(Tabulka32[[#This Row],[KAPACITA AKUMULACE
(kWh)]]&lt;=1000,Tabulka32[[#This Row],[KAPACITA AKUMULACE
(kWh)]]&lt;=(Tabulka3[[#This Row],[pozemní instalace FVE (kW)]]+Tabulka3[[#This Row],[střešní instalace FVE (kW)]])),Tabulka32[[#This Row],[KAPACITA AKUMULACE
(kWh)]]*(-1230*LN(Tabulka32[[#This Row],[KAPACITA AKUMULACE
(kWh)]])+25460),IF(AND(Tabulka32[[#This Row],[KAPACITA AKUMULACE
(kWh)]]&gt;(Tabulka3[[#This Row],[pozemní instalace FVE (kW)]]+Tabulka3[[#This Row],[střešní instalace FVE (kW)]]),(Tabulka3[[#This Row],[pozemní instalace FVE (kW)]]+Tabulka3[[#This Row],[střešní instalace FVE (kW)]])&lt;=1000),(Tabulka3[[#This Row],[pozemní instalace FVE (kW)]]+Tabulka3[[#This Row],[střešní instalace FVE (kW)]])*(-1230*LN(Tabulka32[[#This Row],[KAPACITA AKUMULACE
(kWh)]])+25460),IF(AND((Tabulka3[[#This Row],[pozemní instalace FVE (kW)]]+Tabulka3[[#This Row],[střešní instalace FVE (kW)]])&gt;1000,Tabulka32[[#This Row],[KAPACITA AKUMULACE
(kWh)]]&gt;1000),1000*(-1230*LN(Tabulka32[[#This Row],[KAPACITA AKUMULACE
(kWh)]])+25460)))))</f>
        <v>0</v>
      </c>
      <c r="I25" s="139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</row>
    <row r="26" spans="1:24" ht="16.5" thickTop="1" thickBot="1" x14ac:dyDescent="0.3">
      <c r="A26" s="152"/>
      <c r="B26" s="74"/>
      <c r="C26" s="62"/>
      <c r="D26" s="78"/>
      <c r="E26" s="63"/>
      <c r="F26" s="23" t="str">
        <f>IF(Tabulka32[[#This Row],[KAPACITA AKUMULACE
(kWh)]]=0,"",IF((Tabulka3[[#This Row],[pozemní instalace FVE (kW)]]+Tabulka3[[#This Row],[střešní instalace FVE (kW)]])=0,"V DANÉM PŘEDÁVACÍM MÍSTĚ NENÍ NAINSTALOVÁNA ŽÁDNÁ FVE",IF(Tabulka32[[#This Row],[KAPACITA AKUMULACE
(kWh)]]&lt;0.2*(Tabulka3[[#This Row],[pozemní instalace FVE (kW)]]+Tabulka3[[#This Row],[střešní instalace FVE (kW)]]),"BATERIE S KAPACITOU POD 20% VÝKONU FVE V DANÉM PM JE NEZPŮSOBILÁ",IF(Tabulka32[[#This Row],[KAPACITA AKUMULACE
(kWh)]]&gt;(Tabulka3[[#This Row],[pozemní instalace FVE (kW)]]+Tabulka3[[#This Row],[střešní instalace FVE (kW)]]),"KAPACITA PŘESAHUJÍCÍ VÝKON FVE V DANÉM PM UŽ DÁLE NEZVYŠUJE DOTACI",""))))</f>
        <v/>
      </c>
      <c r="G26" s="155"/>
      <c r="H26" s="145">
        <f>IF(OR(Tabulka32[[#This Row],[KAPACITA AKUMULACE
(kWh)]]&lt;0.2*(Tabulka3[[#This Row],[pozemní instalace FVE (kW)]]+Tabulka3[[#This Row],[střešní instalace FVE (kW)]]),Tabulka32[[#This Row],[KAPACITA AKUMULACE
(kWh)]]=0),0,IF(AND(Tabulka32[[#This Row],[KAPACITA AKUMULACE
(kWh)]]&lt;=1000,Tabulka32[[#This Row],[KAPACITA AKUMULACE
(kWh)]]&lt;=(Tabulka3[[#This Row],[pozemní instalace FVE (kW)]]+Tabulka3[[#This Row],[střešní instalace FVE (kW)]])),Tabulka32[[#This Row],[KAPACITA AKUMULACE
(kWh)]]*(-1230*LN(Tabulka32[[#This Row],[KAPACITA AKUMULACE
(kWh)]])+25460),IF(AND(Tabulka32[[#This Row],[KAPACITA AKUMULACE
(kWh)]]&gt;(Tabulka3[[#This Row],[pozemní instalace FVE (kW)]]+Tabulka3[[#This Row],[střešní instalace FVE (kW)]]),(Tabulka3[[#This Row],[pozemní instalace FVE (kW)]]+Tabulka3[[#This Row],[střešní instalace FVE (kW)]])&lt;=1000),(Tabulka3[[#This Row],[pozemní instalace FVE (kW)]]+Tabulka3[[#This Row],[střešní instalace FVE (kW)]])*(-1230*LN(Tabulka32[[#This Row],[KAPACITA AKUMULACE
(kWh)]])+25460),IF(AND((Tabulka3[[#This Row],[pozemní instalace FVE (kW)]]+Tabulka3[[#This Row],[střešní instalace FVE (kW)]])&gt;1000,Tabulka32[[#This Row],[KAPACITA AKUMULACE
(kWh)]]&gt;1000),1000*(-1230*LN(Tabulka32[[#This Row],[KAPACITA AKUMULACE
(kWh)]])+25460)))))</f>
        <v>0</v>
      </c>
      <c r="I26" s="139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</row>
    <row r="27" spans="1:24" ht="16.5" thickTop="1" thickBot="1" x14ac:dyDescent="0.3">
      <c r="A27" s="152"/>
      <c r="B27" s="74"/>
      <c r="C27" s="62"/>
      <c r="D27" s="78"/>
      <c r="E27" s="63"/>
      <c r="F27" s="23" t="str">
        <f>IF(Tabulka32[[#This Row],[KAPACITA AKUMULACE
(kWh)]]=0,"",IF((Tabulka3[[#This Row],[pozemní instalace FVE (kW)]]+Tabulka3[[#This Row],[střešní instalace FVE (kW)]])=0,"V DANÉM PŘEDÁVACÍM MÍSTĚ NENÍ NAINSTALOVÁNA ŽÁDNÁ FVE",IF(Tabulka32[[#This Row],[KAPACITA AKUMULACE
(kWh)]]&lt;0.2*(Tabulka3[[#This Row],[pozemní instalace FVE (kW)]]+Tabulka3[[#This Row],[střešní instalace FVE (kW)]]),"BATERIE S KAPACITOU POD 20% VÝKONU FVE V DANÉM PM JE NEZPŮSOBILÁ",IF(Tabulka32[[#This Row],[KAPACITA AKUMULACE
(kWh)]]&gt;(Tabulka3[[#This Row],[pozemní instalace FVE (kW)]]+Tabulka3[[#This Row],[střešní instalace FVE (kW)]]),"KAPACITA PŘESAHUJÍCÍ VÝKON FVE V DANÉM PM UŽ DÁLE NEZVYŠUJE DOTACI",""))))</f>
        <v/>
      </c>
      <c r="G27" s="155"/>
      <c r="H27" s="145">
        <f>IF(OR(Tabulka32[[#This Row],[KAPACITA AKUMULACE
(kWh)]]&lt;0.2*(Tabulka3[[#This Row],[pozemní instalace FVE (kW)]]+Tabulka3[[#This Row],[střešní instalace FVE (kW)]]),Tabulka32[[#This Row],[KAPACITA AKUMULACE
(kWh)]]=0),0,IF(AND(Tabulka32[[#This Row],[KAPACITA AKUMULACE
(kWh)]]&lt;=1000,Tabulka32[[#This Row],[KAPACITA AKUMULACE
(kWh)]]&lt;=(Tabulka3[[#This Row],[pozemní instalace FVE (kW)]]+Tabulka3[[#This Row],[střešní instalace FVE (kW)]])),Tabulka32[[#This Row],[KAPACITA AKUMULACE
(kWh)]]*(-1230*LN(Tabulka32[[#This Row],[KAPACITA AKUMULACE
(kWh)]])+25460),IF(AND(Tabulka32[[#This Row],[KAPACITA AKUMULACE
(kWh)]]&gt;(Tabulka3[[#This Row],[pozemní instalace FVE (kW)]]+Tabulka3[[#This Row],[střešní instalace FVE (kW)]]),(Tabulka3[[#This Row],[pozemní instalace FVE (kW)]]+Tabulka3[[#This Row],[střešní instalace FVE (kW)]])&lt;=1000),(Tabulka3[[#This Row],[pozemní instalace FVE (kW)]]+Tabulka3[[#This Row],[střešní instalace FVE (kW)]])*(-1230*LN(Tabulka32[[#This Row],[KAPACITA AKUMULACE
(kWh)]])+25460),IF(AND((Tabulka3[[#This Row],[pozemní instalace FVE (kW)]]+Tabulka3[[#This Row],[střešní instalace FVE (kW)]])&gt;1000,Tabulka32[[#This Row],[KAPACITA AKUMULACE
(kWh)]]&gt;1000),1000*(-1230*LN(Tabulka32[[#This Row],[KAPACITA AKUMULACE
(kWh)]])+25460)))))</f>
        <v>0</v>
      </c>
      <c r="I27" s="139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</row>
    <row r="28" spans="1:24" ht="16.5" thickTop="1" thickBot="1" x14ac:dyDescent="0.3">
      <c r="A28" s="152"/>
      <c r="B28" s="74"/>
      <c r="C28" s="62"/>
      <c r="D28" s="78"/>
      <c r="E28" s="63"/>
      <c r="F28" s="23" t="str">
        <f>IF(Tabulka32[[#This Row],[KAPACITA AKUMULACE
(kWh)]]=0,"",IF((Tabulka3[[#This Row],[pozemní instalace FVE (kW)]]+Tabulka3[[#This Row],[střešní instalace FVE (kW)]])=0,"V DANÉM PŘEDÁVACÍM MÍSTĚ NENÍ NAINSTALOVÁNA ŽÁDNÁ FVE",IF(Tabulka32[[#This Row],[KAPACITA AKUMULACE
(kWh)]]&lt;0.2*(Tabulka3[[#This Row],[pozemní instalace FVE (kW)]]+Tabulka3[[#This Row],[střešní instalace FVE (kW)]]),"BATERIE S KAPACITOU POD 20% VÝKONU FVE V DANÉM PM JE NEZPŮSOBILÁ",IF(Tabulka32[[#This Row],[KAPACITA AKUMULACE
(kWh)]]&gt;(Tabulka3[[#This Row],[pozemní instalace FVE (kW)]]+Tabulka3[[#This Row],[střešní instalace FVE (kW)]]),"KAPACITA PŘESAHUJÍCÍ VÝKON FVE V DANÉM PM UŽ DÁLE NEZVYŠUJE DOTACI",""))))</f>
        <v/>
      </c>
      <c r="G28" s="155"/>
      <c r="H28" s="145">
        <f>IF(OR(Tabulka32[[#This Row],[KAPACITA AKUMULACE
(kWh)]]&lt;0.2*(Tabulka3[[#This Row],[pozemní instalace FVE (kW)]]+Tabulka3[[#This Row],[střešní instalace FVE (kW)]]),Tabulka32[[#This Row],[KAPACITA AKUMULACE
(kWh)]]=0),0,IF(AND(Tabulka32[[#This Row],[KAPACITA AKUMULACE
(kWh)]]&lt;=1000,Tabulka32[[#This Row],[KAPACITA AKUMULACE
(kWh)]]&lt;=(Tabulka3[[#This Row],[pozemní instalace FVE (kW)]]+Tabulka3[[#This Row],[střešní instalace FVE (kW)]])),Tabulka32[[#This Row],[KAPACITA AKUMULACE
(kWh)]]*(-1230*LN(Tabulka32[[#This Row],[KAPACITA AKUMULACE
(kWh)]])+25460),IF(AND(Tabulka32[[#This Row],[KAPACITA AKUMULACE
(kWh)]]&gt;(Tabulka3[[#This Row],[pozemní instalace FVE (kW)]]+Tabulka3[[#This Row],[střešní instalace FVE (kW)]]),(Tabulka3[[#This Row],[pozemní instalace FVE (kW)]]+Tabulka3[[#This Row],[střešní instalace FVE (kW)]])&lt;=1000),(Tabulka3[[#This Row],[pozemní instalace FVE (kW)]]+Tabulka3[[#This Row],[střešní instalace FVE (kW)]])*(-1230*LN(Tabulka32[[#This Row],[KAPACITA AKUMULACE
(kWh)]])+25460),IF(AND((Tabulka3[[#This Row],[pozemní instalace FVE (kW)]]+Tabulka3[[#This Row],[střešní instalace FVE (kW)]])&gt;1000,Tabulka32[[#This Row],[KAPACITA AKUMULACE
(kWh)]]&gt;1000),1000*(-1230*LN(Tabulka32[[#This Row],[KAPACITA AKUMULACE
(kWh)]])+25460)))))</f>
        <v>0</v>
      </c>
      <c r="I28" s="139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</row>
    <row r="29" spans="1:24" ht="16.5" thickTop="1" thickBot="1" x14ac:dyDescent="0.3">
      <c r="A29" s="152"/>
      <c r="B29" s="74"/>
      <c r="C29" s="62"/>
      <c r="D29" s="78"/>
      <c r="E29" s="63"/>
      <c r="F29" s="23" t="str">
        <f>IF(Tabulka32[[#This Row],[KAPACITA AKUMULACE
(kWh)]]=0,"",IF((Tabulka3[[#This Row],[pozemní instalace FVE (kW)]]+Tabulka3[[#This Row],[střešní instalace FVE (kW)]])=0,"V DANÉM PŘEDÁVACÍM MÍSTĚ NENÍ NAINSTALOVÁNA ŽÁDNÁ FVE",IF(Tabulka32[[#This Row],[KAPACITA AKUMULACE
(kWh)]]&lt;0.2*(Tabulka3[[#This Row],[pozemní instalace FVE (kW)]]+Tabulka3[[#This Row],[střešní instalace FVE (kW)]]),"BATERIE S KAPACITOU POD 20% VÝKONU FVE V DANÉM PM JE NEZPŮSOBILÁ",IF(Tabulka32[[#This Row],[KAPACITA AKUMULACE
(kWh)]]&gt;(Tabulka3[[#This Row],[pozemní instalace FVE (kW)]]+Tabulka3[[#This Row],[střešní instalace FVE (kW)]]),"KAPACITA PŘESAHUJÍCÍ VÝKON FVE V DANÉM PM UŽ DÁLE NEZVYŠUJE DOTACI",""))))</f>
        <v/>
      </c>
      <c r="G29" s="155"/>
      <c r="H29" s="145">
        <f>IF(OR(Tabulka32[[#This Row],[KAPACITA AKUMULACE
(kWh)]]&lt;0.2*(Tabulka3[[#This Row],[pozemní instalace FVE (kW)]]+Tabulka3[[#This Row],[střešní instalace FVE (kW)]]),Tabulka32[[#This Row],[KAPACITA AKUMULACE
(kWh)]]=0),0,IF(AND(Tabulka32[[#This Row],[KAPACITA AKUMULACE
(kWh)]]&lt;=1000,Tabulka32[[#This Row],[KAPACITA AKUMULACE
(kWh)]]&lt;=(Tabulka3[[#This Row],[pozemní instalace FVE (kW)]]+Tabulka3[[#This Row],[střešní instalace FVE (kW)]])),Tabulka32[[#This Row],[KAPACITA AKUMULACE
(kWh)]]*(-1230*LN(Tabulka32[[#This Row],[KAPACITA AKUMULACE
(kWh)]])+25460),IF(AND(Tabulka32[[#This Row],[KAPACITA AKUMULACE
(kWh)]]&gt;(Tabulka3[[#This Row],[pozemní instalace FVE (kW)]]+Tabulka3[[#This Row],[střešní instalace FVE (kW)]]),(Tabulka3[[#This Row],[pozemní instalace FVE (kW)]]+Tabulka3[[#This Row],[střešní instalace FVE (kW)]])&lt;=1000),(Tabulka3[[#This Row],[pozemní instalace FVE (kW)]]+Tabulka3[[#This Row],[střešní instalace FVE (kW)]])*(-1230*LN(Tabulka32[[#This Row],[KAPACITA AKUMULACE
(kWh)]])+25460),IF(AND((Tabulka3[[#This Row],[pozemní instalace FVE (kW)]]+Tabulka3[[#This Row],[střešní instalace FVE (kW)]])&gt;1000,Tabulka32[[#This Row],[KAPACITA AKUMULACE
(kWh)]]&gt;1000),1000*(-1230*LN(Tabulka32[[#This Row],[KAPACITA AKUMULACE
(kWh)]])+25460)))))</f>
        <v>0</v>
      </c>
      <c r="I29" s="139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</row>
    <row r="30" spans="1:24" ht="16.5" thickTop="1" thickBot="1" x14ac:dyDescent="0.3">
      <c r="A30" s="152"/>
      <c r="B30" s="75"/>
      <c r="C30" s="62"/>
      <c r="D30" s="78"/>
      <c r="E30" s="63"/>
      <c r="F30" s="23" t="str">
        <f>IF(Tabulka32[[#This Row],[KAPACITA AKUMULACE
(kWh)]]=0,"",IF((Tabulka3[[#This Row],[pozemní instalace FVE (kW)]]+Tabulka3[[#This Row],[střešní instalace FVE (kW)]])=0,"V DANÉM PŘEDÁVACÍM MÍSTĚ NENÍ NAINSTALOVÁNA ŽÁDNÁ FVE",IF(Tabulka32[[#This Row],[KAPACITA AKUMULACE
(kWh)]]&lt;0.2*(Tabulka3[[#This Row],[pozemní instalace FVE (kW)]]+Tabulka3[[#This Row],[střešní instalace FVE (kW)]]),"BATERIE S KAPACITOU POD 20% VÝKONU FVE V DANÉM PM JE NEZPŮSOBILÁ",IF(Tabulka32[[#This Row],[KAPACITA AKUMULACE
(kWh)]]&gt;(Tabulka3[[#This Row],[pozemní instalace FVE (kW)]]+Tabulka3[[#This Row],[střešní instalace FVE (kW)]]),"KAPACITA PŘESAHUJÍCÍ VÝKON FVE V DANÉM PM UŽ DÁLE NEZVYŠUJE DOTACI",""))))</f>
        <v/>
      </c>
      <c r="G30" s="155"/>
      <c r="H30" s="145">
        <f>IF(OR(Tabulka32[[#This Row],[KAPACITA AKUMULACE
(kWh)]]&lt;0.2*(Tabulka3[[#This Row],[pozemní instalace FVE (kW)]]+Tabulka3[[#This Row],[střešní instalace FVE (kW)]]),Tabulka32[[#This Row],[KAPACITA AKUMULACE
(kWh)]]=0),0,IF(AND(Tabulka32[[#This Row],[KAPACITA AKUMULACE
(kWh)]]&lt;=1000,Tabulka32[[#This Row],[KAPACITA AKUMULACE
(kWh)]]&lt;=(Tabulka3[[#This Row],[pozemní instalace FVE (kW)]]+Tabulka3[[#This Row],[střešní instalace FVE (kW)]])),Tabulka32[[#This Row],[KAPACITA AKUMULACE
(kWh)]]*(-1230*LN(Tabulka32[[#This Row],[KAPACITA AKUMULACE
(kWh)]])+25460),IF(AND(Tabulka32[[#This Row],[KAPACITA AKUMULACE
(kWh)]]&gt;(Tabulka3[[#This Row],[pozemní instalace FVE (kW)]]+Tabulka3[[#This Row],[střešní instalace FVE (kW)]]),(Tabulka3[[#This Row],[pozemní instalace FVE (kW)]]+Tabulka3[[#This Row],[střešní instalace FVE (kW)]])&lt;=1000),(Tabulka3[[#This Row],[pozemní instalace FVE (kW)]]+Tabulka3[[#This Row],[střešní instalace FVE (kW)]])*(-1230*LN(Tabulka32[[#This Row],[KAPACITA AKUMULACE
(kWh)]])+25460),IF(AND((Tabulka3[[#This Row],[pozemní instalace FVE (kW)]]+Tabulka3[[#This Row],[střešní instalace FVE (kW)]])&gt;1000,Tabulka32[[#This Row],[KAPACITA AKUMULACE
(kWh)]]&gt;1000),1000*(-1230*LN(Tabulka32[[#This Row],[KAPACITA AKUMULACE
(kWh)]])+25460)))))</f>
        <v>0</v>
      </c>
      <c r="I30" s="139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</row>
    <row r="31" spans="1:24" ht="16.5" thickTop="1" thickBot="1" x14ac:dyDescent="0.3">
      <c r="A31" s="152"/>
      <c r="B31" s="74"/>
      <c r="C31" s="62"/>
      <c r="D31" s="77"/>
      <c r="E31" s="63"/>
      <c r="F31" s="23" t="str">
        <f>IF(Tabulka32[[#This Row],[KAPACITA AKUMULACE
(kWh)]]=0,"",IF((Tabulka3[[#This Row],[pozemní instalace FVE (kW)]]+Tabulka3[[#This Row],[střešní instalace FVE (kW)]])=0,"V DANÉM PŘEDÁVACÍM MÍSTĚ NENÍ NAINSTALOVÁNA ŽÁDNÁ FVE",IF(Tabulka32[[#This Row],[KAPACITA AKUMULACE
(kWh)]]&lt;0.2*(Tabulka3[[#This Row],[pozemní instalace FVE (kW)]]+Tabulka3[[#This Row],[střešní instalace FVE (kW)]]),"BATERIE S KAPACITOU POD 20% VÝKONU FVE V DANÉM PM JE NEZPŮSOBILÁ",IF(Tabulka32[[#This Row],[KAPACITA AKUMULACE
(kWh)]]&gt;(Tabulka3[[#This Row],[pozemní instalace FVE (kW)]]+Tabulka3[[#This Row],[střešní instalace FVE (kW)]]),"KAPACITA PŘESAHUJÍCÍ VÝKON FVE V DANÉM PM UŽ DÁLE NEZVYŠUJE DOTACI",""))))</f>
        <v/>
      </c>
      <c r="G31" s="155"/>
      <c r="H31" s="145">
        <f>IF(OR(Tabulka32[[#This Row],[KAPACITA AKUMULACE
(kWh)]]&lt;0.2*(Tabulka3[[#This Row],[pozemní instalace FVE (kW)]]+Tabulka3[[#This Row],[střešní instalace FVE (kW)]]),Tabulka32[[#This Row],[KAPACITA AKUMULACE
(kWh)]]=0),0,IF(AND(Tabulka32[[#This Row],[KAPACITA AKUMULACE
(kWh)]]&lt;=1000,Tabulka32[[#This Row],[KAPACITA AKUMULACE
(kWh)]]&lt;=(Tabulka3[[#This Row],[pozemní instalace FVE (kW)]]+Tabulka3[[#This Row],[střešní instalace FVE (kW)]])),Tabulka32[[#This Row],[KAPACITA AKUMULACE
(kWh)]]*(-1230*LN(Tabulka32[[#This Row],[KAPACITA AKUMULACE
(kWh)]])+25460),IF(AND(Tabulka32[[#This Row],[KAPACITA AKUMULACE
(kWh)]]&gt;(Tabulka3[[#This Row],[pozemní instalace FVE (kW)]]+Tabulka3[[#This Row],[střešní instalace FVE (kW)]]),(Tabulka3[[#This Row],[pozemní instalace FVE (kW)]]+Tabulka3[[#This Row],[střešní instalace FVE (kW)]])&lt;=1000),(Tabulka3[[#This Row],[pozemní instalace FVE (kW)]]+Tabulka3[[#This Row],[střešní instalace FVE (kW)]])*(-1230*LN(Tabulka32[[#This Row],[KAPACITA AKUMULACE
(kWh)]])+25460),IF(AND((Tabulka3[[#This Row],[pozemní instalace FVE (kW)]]+Tabulka3[[#This Row],[střešní instalace FVE (kW)]])&gt;1000,Tabulka32[[#This Row],[KAPACITA AKUMULACE
(kWh)]]&gt;1000),1000*(-1230*LN(Tabulka32[[#This Row],[KAPACITA AKUMULACE
(kWh)]])+25460)))))</f>
        <v>0</v>
      </c>
      <c r="I31" s="139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</row>
    <row r="32" spans="1:24" ht="16.5" thickTop="1" thickBot="1" x14ac:dyDescent="0.3">
      <c r="A32" s="152"/>
      <c r="B32" s="74"/>
      <c r="C32" s="62"/>
      <c r="D32" s="78"/>
      <c r="E32" s="63"/>
      <c r="F32" s="23" t="str">
        <f>IF(Tabulka32[[#This Row],[KAPACITA AKUMULACE
(kWh)]]=0,"",IF((Tabulka3[[#This Row],[pozemní instalace FVE (kW)]]+Tabulka3[[#This Row],[střešní instalace FVE (kW)]])=0,"V DANÉM PŘEDÁVACÍM MÍSTĚ NENÍ NAINSTALOVÁNA ŽÁDNÁ FVE",IF(Tabulka32[[#This Row],[KAPACITA AKUMULACE
(kWh)]]&lt;0.2*(Tabulka3[[#This Row],[pozemní instalace FVE (kW)]]+Tabulka3[[#This Row],[střešní instalace FVE (kW)]]),"BATERIE S KAPACITOU POD 20% VÝKONU FVE V DANÉM PM JE NEZPŮSOBILÁ",IF(Tabulka32[[#This Row],[KAPACITA AKUMULACE
(kWh)]]&gt;(Tabulka3[[#This Row],[pozemní instalace FVE (kW)]]+Tabulka3[[#This Row],[střešní instalace FVE (kW)]]),"KAPACITA PŘESAHUJÍCÍ VÝKON FVE V DANÉM PM UŽ DÁLE NEZVYŠUJE DOTACI",""))))</f>
        <v/>
      </c>
      <c r="G32" s="155"/>
      <c r="H32" s="145">
        <f>IF(OR(Tabulka32[[#This Row],[KAPACITA AKUMULACE
(kWh)]]&lt;0.2*(Tabulka3[[#This Row],[pozemní instalace FVE (kW)]]+Tabulka3[[#This Row],[střešní instalace FVE (kW)]]),Tabulka32[[#This Row],[KAPACITA AKUMULACE
(kWh)]]=0),0,IF(AND(Tabulka32[[#This Row],[KAPACITA AKUMULACE
(kWh)]]&lt;=1000,Tabulka32[[#This Row],[KAPACITA AKUMULACE
(kWh)]]&lt;=(Tabulka3[[#This Row],[pozemní instalace FVE (kW)]]+Tabulka3[[#This Row],[střešní instalace FVE (kW)]])),Tabulka32[[#This Row],[KAPACITA AKUMULACE
(kWh)]]*(-1230*LN(Tabulka32[[#This Row],[KAPACITA AKUMULACE
(kWh)]])+25460),IF(AND(Tabulka32[[#This Row],[KAPACITA AKUMULACE
(kWh)]]&gt;(Tabulka3[[#This Row],[pozemní instalace FVE (kW)]]+Tabulka3[[#This Row],[střešní instalace FVE (kW)]]),(Tabulka3[[#This Row],[pozemní instalace FVE (kW)]]+Tabulka3[[#This Row],[střešní instalace FVE (kW)]])&lt;=1000),(Tabulka3[[#This Row],[pozemní instalace FVE (kW)]]+Tabulka3[[#This Row],[střešní instalace FVE (kW)]])*(-1230*LN(Tabulka32[[#This Row],[KAPACITA AKUMULACE
(kWh)]])+25460),IF(AND((Tabulka3[[#This Row],[pozemní instalace FVE (kW)]]+Tabulka3[[#This Row],[střešní instalace FVE (kW)]])&gt;1000,Tabulka32[[#This Row],[KAPACITA AKUMULACE
(kWh)]]&gt;1000),1000*(-1230*LN(Tabulka32[[#This Row],[KAPACITA AKUMULACE
(kWh)]])+25460)))))</f>
        <v>0</v>
      </c>
      <c r="I32" s="139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</row>
    <row r="33" spans="1:24" ht="16.5" thickTop="1" thickBot="1" x14ac:dyDescent="0.3">
      <c r="A33" s="152"/>
      <c r="B33" s="74"/>
      <c r="C33" s="62"/>
      <c r="D33" s="78"/>
      <c r="E33" s="63"/>
      <c r="F33" s="23" t="str">
        <f>IF(Tabulka32[[#This Row],[KAPACITA AKUMULACE
(kWh)]]=0,"",IF((Tabulka3[[#This Row],[pozemní instalace FVE (kW)]]+Tabulka3[[#This Row],[střešní instalace FVE (kW)]])=0,"V DANÉM PŘEDÁVACÍM MÍSTĚ NENÍ NAINSTALOVÁNA ŽÁDNÁ FVE",IF(Tabulka32[[#This Row],[KAPACITA AKUMULACE
(kWh)]]&lt;0.2*(Tabulka3[[#This Row],[pozemní instalace FVE (kW)]]+Tabulka3[[#This Row],[střešní instalace FVE (kW)]]),"BATERIE S KAPACITOU POD 20% VÝKONU FVE V DANÉM PM JE NEZPŮSOBILÁ",IF(Tabulka32[[#This Row],[KAPACITA AKUMULACE
(kWh)]]&gt;(Tabulka3[[#This Row],[pozemní instalace FVE (kW)]]+Tabulka3[[#This Row],[střešní instalace FVE (kW)]]),"KAPACITA PŘESAHUJÍCÍ VÝKON FVE V DANÉM PM UŽ DÁLE NEZVYŠUJE DOTACI",""))))</f>
        <v/>
      </c>
      <c r="G33" s="155"/>
      <c r="H33" s="145">
        <f>IF(OR(Tabulka32[[#This Row],[KAPACITA AKUMULACE
(kWh)]]&lt;0.2*(Tabulka3[[#This Row],[pozemní instalace FVE (kW)]]+Tabulka3[[#This Row],[střešní instalace FVE (kW)]]),Tabulka32[[#This Row],[KAPACITA AKUMULACE
(kWh)]]=0),0,IF(AND(Tabulka32[[#This Row],[KAPACITA AKUMULACE
(kWh)]]&lt;=1000,Tabulka32[[#This Row],[KAPACITA AKUMULACE
(kWh)]]&lt;=(Tabulka3[[#This Row],[pozemní instalace FVE (kW)]]+Tabulka3[[#This Row],[střešní instalace FVE (kW)]])),Tabulka32[[#This Row],[KAPACITA AKUMULACE
(kWh)]]*(-1230*LN(Tabulka32[[#This Row],[KAPACITA AKUMULACE
(kWh)]])+25460),IF(AND(Tabulka32[[#This Row],[KAPACITA AKUMULACE
(kWh)]]&gt;(Tabulka3[[#This Row],[pozemní instalace FVE (kW)]]+Tabulka3[[#This Row],[střešní instalace FVE (kW)]]),(Tabulka3[[#This Row],[pozemní instalace FVE (kW)]]+Tabulka3[[#This Row],[střešní instalace FVE (kW)]])&lt;=1000),(Tabulka3[[#This Row],[pozemní instalace FVE (kW)]]+Tabulka3[[#This Row],[střešní instalace FVE (kW)]])*(-1230*LN(Tabulka32[[#This Row],[KAPACITA AKUMULACE
(kWh)]])+25460),IF(AND((Tabulka3[[#This Row],[pozemní instalace FVE (kW)]]+Tabulka3[[#This Row],[střešní instalace FVE (kW)]])&gt;1000,Tabulka32[[#This Row],[KAPACITA AKUMULACE
(kWh)]]&gt;1000),1000*(-1230*LN(Tabulka32[[#This Row],[KAPACITA AKUMULACE
(kWh)]])+25460)))))</f>
        <v>0</v>
      </c>
      <c r="I33" s="139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</row>
    <row r="34" spans="1:24" ht="16.5" thickTop="1" thickBot="1" x14ac:dyDescent="0.3">
      <c r="A34" s="152"/>
      <c r="B34" s="74"/>
      <c r="C34" s="62"/>
      <c r="D34" s="78"/>
      <c r="E34" s="63"/>
      <c r="F34" s="23" t="str">
        <f>IF(Tabulka32[[#This Row],[KAPACITA AKUMULACE
(kWh)]]=0,"",IF((Tabulka3[[#This Row],[pozemní instalace FVE (kW)]]+Tabulka3[[#This Row],[střešní instalace FVE (kW)]])=0,"V DANÉM PŘEDÁVACÍM MÍSTĚ NENÍ NAINSTALOVÁNA ŽÁDNÁ FVE",IF(Tabulka32[[#This Row],[KAPACITA AKUMULACE
(kWh)]]&lt;0.2*(Tabulka3[[#This Row],[pozemní instalace FVE (kW)]]+Tabulka3[[#This Row],[střešní instalace FVE (kW)]]),"BATERIE S KAPACITOU POD 20% VÝKONU FVE V DANÉM PM JE NEZPŮSOBILÁ",IF(Tabulka32[[#This Row],[KAPACITA AKUMULACE
(kWh)]]&gt;(Tabulka3[[#This Row],[pozemní instalace FVE (kW)]]+Tabulka3[[#This Row],[střešní instalace FVE (kW)]]),"KAPACITA PŘESAHUJÍCÍ VÝKON FVE V DANÉM PM UŽ DÁLE NEZVYŠUJE DOTACI",""))))</f>
        <v/>
      </c>
      <c r="G34" s="155"/>
      <c r="H34" s="145">
        <f>IF(OR(Tabulka32[[#This Row],[KAPACITA AKUMULACE
(kWh)]]&lt;0.2*(Tabulka3[[#This Row],[pozemní instalace FVE (kW)]]+Tabulka3[[#This Row],[střešní instalace FVE (kW)]]),Tabulka32[[#This Row],[KAPACITA AKUMULACE
(kWh)]]=0),0,IF(AND(Tabulka32[[#This Row],[KAPACITA AKUMULACE
(kWh)]]&lt;=1000,Tabulka32[[#This Row],[KAPACITA AKUMULACE
(kWh)]]&lt;=(Tabulka3[[#This Row],[pozemní instalace FVE (kW)]]+Tabulka3[[#This Row],[střešní instalace FVE (kW)]])),Tabulka32[[#This Row],[KAPACITA AKUMULACE
(kWh)]]*(-1230*LN(Tabulka32[[#This Row],[KAPACITA AKUMULACE
(kWh)]])+25460),IF(AND(Tabulka32[[#This Row],[KAPACITA AKUMULACE
(kWh)]]&gt;(Tabulka3[[#This Row],[pozemní instalace FVE (kW)]]+Tabulka3[[#This Row],[střešní instalace FVE (kW)]]),(Tabulka3[[#This Row],[pozemní instalace FVE (kW)]]+Tabulka3[[#This Row],[střešní instalace FVE (kW)]])&lt;=1000),(Tabulka3[[#This Row],[pozemní instalace FVE (kW)]]+Tabulka3[[#This Row],[střešní instalace FVE (kW)]])*(-1230*LN(Tabulka32[[#This Row],[KAPACITA AKUMULACE
(kWh)]])+25460),IF(AND((Tabulka3[[#This Row],[pozemní instalace FVE (kW)]]+Tabulka3[[#This Row],[střešní instalace FVE (kW)]])&gt;1000,Tabulka32[[#This Row],[KAPACITA AKUMULACE
(kWh)]]&gt;1000),1000*(-1230*LN(Tabulka32[[#This Row],[KAPACITA AKUMULACE
(kWh)]])+25460)))))</f>
        <v>0</v>
      </c>
      <c r="I34" s="139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</row>
    <row r="35" spans="1:24" ht="16.5" thickTop="1" thickBot="1" x14ac:dyDescent="0.3">
      <c r="A35" s="152"/>
      <c r="B35" s="74"/>
      <c r="C35" s="62"/>
      <c r="D35" s="78"/>
      <c r="E35" s="63"/>
      <c r="F35" s="23" t="str">
        <f>IF(Tabulka32[[#This Row],[KAPACITA AKUMULACE
(kWh)]]=0,"",IF((Tabulka3[[#This Row],[pozemní instalace FVE (kW)]]+Tabulka3[[#This Row],[střešní instalace FVE (kW)]])=0,"V DANÉM PŘEDÁVACÍM MÍSTĚ NENÍ NAINSTALOVÁNA ŽÁDNÁ FVE",IF(Tabulka32[[#This Row],[KAPACITA AKUMULACE
(kWh)]]&lt;0.2*(Tabulka3[[#This Row],[pozemní instalace FVE (kW)]]+Tabulka3[[#This Row],[střešní instalace FVE (kW)]]),"BATERIE S KAPACITOU POD 20% VÝKONU FVE V DANÉM PM JE NEZPŮSOBILÁ",IF(Tabulka32[[#This Row],[KAPACITA AKUMULACE
(kWh)]]&gt;(Tabulka3[[#This Row],[pozemní instalace FVE (kW)]]+Tabulka3[[#This Row],[střešní instalace FVE (kW)]]),"KAPACITA PŘESAHUJÍCÍ VÝKON FVE V DANÉM PM UŽ DÁLE NEZVYŠUJE DOTACI",""))))</f>
        <v/>
      </c>
      <c r="G35" s="155"/>
      <c r="H35" s="145">
        <f>IF(OR(Tabulka32[[#This Row],[KAPACITA AKUMULACE
(kWh)]]&lt;0.2*(Tabulka3[[#This Row],[pozemní instalace FVE (kW)]]+Tabulka3[[#This Row],[střešní instalace FVE (kW)]]),Tabulka32[[#This Row],[KAPACITA AKUMULACE
(kWh)]]=0),0,IF(AND(Tabulka32[[#This Row],[KAPACITA AKUMULACE
(kWh)]]&lt;=1000,Tabulka32[[#This Row],[KAPACITA AKUMULACE
(kWh)]]&lt;=(Tabulka3[[#This Row],[pozemní instalace FVE (kW)]]+Tabulka3[[#This Row],[střešní instalace FVE (kW)]])),Tabulka32[[#This Row],[KAPACITA AKUMULACE
(kWh)]]*(-1230*LN(Tabulka32[[#This Row],[KAPACITA AKUMULACE
(kWh)]])+25460),IF(AND(Tabulka32[[#This Row],[KAPACITA AKUMULACE
(kWh)]]&gt;(Tabulka3[[#This Row],[pozemní instalace FVE (kW)]]+Tabulka3[[#This Row],[střešní instalace FVE (kW)]]),(Tabulka3[[#This Row],[pozemní instalace FVE (kW)]]+Tabulka3[[#This Row],[střešní instalace FVE (kW)]])&lt;=1000),(Tabulka3[[#This Row],[pozemní instalace FVE (kW)]]+Tabulka3[[#This Row],[střešní instalace FVE (kW)]])*(-1230*LN(Tabulka32[[#This Row],[KAPACITA AKUMULACE
(kWh)]])+25460),IF(AND((Tabulka3[[#This Row],[pozemní instalace FVE (kW)]]+Tabulka3[[#This Row],[střešní instalace FVE (kW)]])&gt;1000,Tabulka32[[#This Row],[KAPACITA AKUMULACE
(kWh)]]&gt;1000),1000*(-1230*LN(Tabulka32[[#This Row],[KAPACITA AKUMULACE
(kWh)]])+25460)))))</f>
        <v>0</v>
      </c>
      <c r="I35" s="139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</row>
    <row r="36" spans="1:24" ht="16.5" thickTop="1" thickBot="1" x14ac:dyDescent="0.3">
      <c r="A36" s="152"/>
      <c r="B36" s="74"/>
      <c r="C36" s="62"/>
      <c r="D36" s="78"/>
      <c r="E36" s="63"/>
      <c r="F36" s="23" t="str">
        <f>IF(Tabulka32[[#This Row],[KAPACITA AKUMULACE
(kWh)]]=0,"",IF((Tabulka3[[#This Row],[pozemní instalace FVE (kW)]]+Tabulka3[[#This Row],[střešní instalace FVE (kW)]])=0,"V DANÉM PŘEDÁVACÍM MÍSTĚ NENÍ NAINSTALOVÁNA ŽÁDNÁ FVE",IF(Tabulka32[[#This Row],[KAPACITA AKUMULACE
(kWh)]]&lt;0.2*(Tabulka3[[#This Row],[pozemní instalace FVE (kW)]]+Tabulka3[[#This Row],[střešní instalace FVE (kW)]]),"BATERIE S KAPACITOU POD 20% VÝKONU FVE V DANÉM PM JE NEZPŮSOBILÁ",IF(Tabulka32[[#This Row],[KAPACITA AKUMULACE
(kWh)]]&gt;(Tabulka3[[#This Row],[pozemní instalace FVE (kW)]]+Tabulka3[[#This Row],[střešní instalace FVE (kW)]]),"KAPACITA PŘESAHUJÍCÍ VÝKON FVE V DANÉM PM UŽ DÁLE NEZVYŠUJE DOTACI",""))))</f>
        <v/>
      </c>
      <c r="G36" s="155"/>
      <c r="H36" s="145">
        <f>IF(OR(Tabulka32[[#This Row],[KAPACITA AKUMULACE
(kWh)]]&lt;0.2*(Tabulka3[[#This Row],[pozemní instalace FVE (kW)]]+Tabulka3[[#This Row],[střešní instalace FVE (kW)]]),Tabulka32[[#This Row],[KAPACITA AKUMULACE
(kWh)]]=0),0,IF(AND(Tabulka32[[#This Row],[KAPACITA AKUMULACE
(kWh)]]&lt;=1000,Tabulka32[[#This Row],[KAPACITA AKUMULACE
(kWh)]]&lt;=(Tabulka3[[#This Row],[pozemní instalace FVE (kW)]]+Tabulka3[[#This Row],[střešní instalace FVE (kW)]])),Tabulka32[[#This Row],[KAPACITA AKUMULACE
(kWh)]]*(-1230*LN(Tabulka32[[#This Row],[KAPACITA AKUMULACE
(kWh)]])+25460),IF(AND(Tabulka32[[#This Row],[KAPACITA AKUMULACE
(kWh)]]&gt;(Tabulka3[[#This Row],[pozemní instalace FVE (kW)]]+Tabulka3[[#This Row],[střešní instalace FVE (kW)]]),(Tabulka3[[#This Row],[pozemní instalace FVE (kW)]]+Tabulka3[[#This Row],[střešní instalace FVE (kW)]])&lt;=1000),(Tabulka3[[#This Row],[pozemní instalace FVE (kW)]]+Tabulka3[[#This Row],[střešní instalace FVE (kW)]])*(-1230*LN(Tabulka32[[#This Row],[KAPACITA AKUMULACE
(kWh)]])+25460),IF(AND((Tabulka3[[#This Row],[pozemní instalace FVE (kW)]]+Tabulka3[[#This Row],[střešní instalace FVE (kW)]])&gt;1000,Tabulka32[[#This Row],[KAPACITA AKUMULACE
(kWh)]]&gt;1000),1000*(-1230*LN(Tabulka32[[#This Row],[KAPACITA AKUMULACE
(kWh)]])+25460)))))</f>
        <v>0</v>
      </c>
      <c r="I36" s="139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</row>
    <row r="37" spans="1:24" ht="16.5" thickTop="1" thickBot="1" x14ac:dyDescent="0.3">
      <c r="A37" s="152"/>
      <c r="B37" s="74"/>
      <c r="C37" s="62"/>
      <c r="D37" s="78"/>
      <c r="E37" s="63"/>
      <c r="F37" s="23" t="str">
        <f>IF(Tabulka32[[#This Row],[KAPACITA AKUMULACE
(kWh)]]=0,"",IF((Tabulka3[[#This Row],[pozemní instalace FVE (kW)]]+Tabulka3[[#This Row],[střešní instalace FVE (kW)]])=0,"V DANÉM PŘEDÁVACÍM MÍSTĚ NENÍ NAINSTALOVÁNA ŽÁDNÁ FVE",IF(Tabulka32[[#This Row],[KAPACITA AKUMULACE
(kWh)]]&lt;0.2*(Tabulka3[[#This Row],[pozemní instalace FVE (kW)]]+Tabulka3[[#This Row],[střešní instalace FVE (kW)]]),"BATERIE S KAPACITOU POD 20% VÝKONU FVE V DANÉM PM JE NEZPŮSOBILÁ",IF(Tabulka32[[#This Row],[KAPACITA AKUMULACE
(kWh)]]&gt;(Tabulka3[[#This Row],[pozemní instalace FVE (kW)]]+Tabulka3[[#This Row],[střešní instalace FVE (kW)]]),"KAPACITA PŘESAHUJÍCÍ VÝKON FVE V DANÉM PM UŽ DÁLE NEZVYŠUJE DOTACI",""))))</f>
        <v/>
      </c>
      <c r="G37" s="155"/>
      <c r="H37" s="145">
        <f>IF(OR(Tabulka32[[#This Row],[KAPACITA AKUMULACE
(kWh)]]&lt;0.2*(Tabulka3[[#This Row],[pozemní instalace FVE (kW)]]+Tabulka3[[#This Row],[střešní instalace FVE (kW)]]),Tabulka32[[#This Row],[KAPACITA AKUMULACE
(kWh)]]=0),0,IF(AND(Tabulka32[[#This Row],[KAPACITA AKUMULACE
(kWh)]]&lt;=1000,Tabulka32[[#This Row],[KAPACITA AKUMULACE
(kWh)]]&lt;=(Tabulka3[[#This Row],[pozemní instalace FVE (kW)]]+Tabulka3[[#This Row],[střešní instalace FVE (kW)]])),Tabulka32[[#This Row],[KAPACITA AKUMULACE
(kWh)]]*(-1230*LN(Tabulka32[[#This Row],[KAPACITA AKUMULACE
(kWh)]])+25460),IF(AND(Tabulka32[[#This Row],[KAPACITA AKUMULACE
(kWh)]]&gt;(Tabulka3[[#This Row],[pozemní instalace FVE (kW)]]+Tabulka3[[#This Row],[střešní instalace FVE (kW)]]),(Tabulka3[[#This Row],[pozemní instalace FVE (kW)]]+Tabulka3[[#This Row],[střešní instalace FVE (kW)]])&lt;=1000),(Tabulka3[[#This Row],[pozemní instalace FVE (kW)]]+Tabulka3[[#This Row],[střešní instalace FVE (kW)]])*(-1230*LN(Tabulka32[[#This Row],[KAPACITA AKUMULACE
(kWh)]])+25460),IF(AND((Tabulka3[[#This Row],[pozemní instalace FVE (kW)]]+Tabulka3[[#This Row],[střešní instalace FVE (kW)]])&gt;1000,Tabulka32[[#This Row],[KAPACITA AKUMULACE
(kWh)]]&gt;1000),1000*(-1230*LN(Tabulka32[[#This Row],[KAPACITA AKUMULACE
(kWh)]])+25460)))))</f>
        <v>0</v>
      </c>
      <c r="I37" s="139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</row>
    <row r="38" spans="1:24" ht="16.5" thickTop="1" thickBot="1" x14ac:dyDescent="0.3">
      <c r="A38" s="152"/>
      <c r="B38" s="74"/>
      <c r="C38" s="62"/>
      <c r="D38" s="77"/>
      <c r="E38" s="63"/>
      <c r="F38" s="23" t="str">
        <f>IF(Tabulka32[[#This Row],[KAPACITA AKUMULACE
(kWh)]]=0,"",IF((Tabulka3[[#This Row],[pozemní instalace FVE (kW)]]+Tabulka3[[#This Row],[střešní instalace FVE (kW)]])=0,"V DANÉM PŘEDÁVACÍM MÍSTĚ NENÍ NAINSTALOVÁNA ŽÁDNÁ FVE",IF(Tabulka32[[#This Row],[KAPACITA AKUMULACE
(kWh)]]&lt;0.2*(Tabulka3[[#This Row],[pozemní instalace FVE (kW)]]+Tabulka3[[#This Row],[střešní instalace FVE (kW)]]),"BATERIE S KAPACITOU POD 20% VÝKONU FVE V DANÉM PM JE NEZPŮSOBILÁ",IF(Tabulka32[[#This Row],[KAPACITA AKUMULACE
(kWh)]]&gt;(Tabulka3[[#This Row],[pozemní instalace FVE (kW)]]+Tabulka3[[#This Row],[střešní instalace FVE (kW)]]),"KAPACITA PŘESAHUJÍCÍ VÝKON FVE V DANÉM PM UŽ DÁLE NEZVYŠUJE DOTACI",""))))</f>
        <v/>
      </c>
      <c r="G38" s="155"/>
      <c r="H38" s="145">
        <f>IF(OR(Tabulka32[[#This Row],[KAPACITA AKUMULACE
(kWh)]]&lt;0.2*(Tabulka3[[#This Row],[pozemní instalace FVE (kW)]]+Tabulka3[[#This Row],[střešní instalace FVE (kW)]]),Tabulka32[[#This Row],[KAPACITA AKUMULACE
(kWh)]]=0),0,IF(AND(Tabulka32[[#This Row],[KAPACITA AKUMULACE
(kWh)]]&lt;=1000,Tabulka32[[#This Row],[KAPACITA AKUMULACE
(kWh)]]&lt;=(Tabulka3[[#This Row],[pozemní instalace FVE (kW)]]+Tabulka3[[#This Row],[střešní instalace FVE (kW)]])),Tabulka32[[#This Row],[KAPACITA AKUMULACE
(kWh)]]*(-1230*LN(Tabulka32[[#This Row],[KAPACITA AKUMULACE
(kWh)]])+25460),IF(AND(Tabulka32[[#This Row],[KAPACITA AKUMULACE
(kWh)]]&gt;(Tabulka3[[#This Row],[pozemní instalace FVE (kW)]]+Tabulka3[[#This Row],[střešní instalace FVE (kW)]]),(Tabulka3[[#This Row],[pozemní instalace FVE (kW)]]+Tabulka3[[#This Row],[střešní instalace FVE (kW)]])&lt;=1000),(Tabulka3[[#This Row],[pozemní instalace FVE (kW)]]+Tabulka3[[#This Row],[střešní instalace FVE (kW)]])*(-1230*LN(Tabulka32[[#This Row],[KAPACITA AKUMULACE
(kWh)]])+25460),IF(AND((Tabulka3[[#This Row],[pozemní instalace FVE (kW)]]+Tabulka3[[#This Row],[střešní instalace FVE (kW)]])&gt;1000,Tabulka32[[#This Row],[KAPACITA AKUMULACE
(kWh)]]&gt;1000),1000*(-1230*LN(Tabulka32[[#This Row],[KAPACITA AKUMULACE
(kWh)]])+25460)))))</f>
        <v>0</v>
      </c>
      <c r="I38" s="139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</row>
    <row r="39" spans="1:24" ht="16.5" thickTop="1" thickBot="1" x14ac:dyDescent="0.3">
      <c r="A39" s="152"/>
      <c r="B39" s="75"/>
      <c r="C39" s="62"/>
      <c r="D39" s="78"/>
      <c r="E39" s="63"/>
      <c r="F39" s="23" t="str">
        <f>IF(Tabulka32[[#This Row],[KAPACITA AKUMULACE
(kWh)]]=0,"",IF((Tabulka3[[#This Row],[pozemní instalace FVE (kW)]]+Tabulka3[[#This Row],[střešní instalace FVE (kW)]])=0,"V DANÉM PŘEDÁVACÍM MÍSTĚ NENÍ NAINSTALOVÁNA ŽÁDNÁ FVE",IF(Tabulka32[[#This Row],[KAPACITA AKUMULACE
(kWh)]]&lt;0.2*(Tabulka3[[#This Row],[pozemní instalace FVE (kW)]]+Tabulka3[[#This Row],[střešní instalace FVE (kW)]]),"BATERIE S KAPACITOU POD 20% VÝKONU FVE V DANÉM PM JE NEZPŮSOBILÁ",IF(Tabulka32[[#This Row],[KAPACITA AKUMULACE
(kWh)]]&gt;(Tabulka3[[#This Row],[pozemní instalace FVE (kW)]]+Tabulka3[[#This Row],[střešní instalace FVE (kW)]]),"KAPACITA PŘESAHUJÍCÍ VÝKON FVE V DANÉM PM UŽ DÁLE NEZVYŠUJE DOTACI",""))))</f>
        <v/>
      </c>
      <c r="G39" s="155"/>
      <c r="H39" s="145">
        <f>IF(OR(Tabulka32[[#This Row],[KAPACITA AKUMULACE
(kWh)]]&lt;0.2*(Tabulka3[[#This Row],[pozemní instalace FVE (kW)]]+Tabulka3[[#This Row],[střešní instalace FVE (kW)]]),Tabulka32[[#This Row],[KAPACITA AKUMULACE
(kWh)]]=0),0,IF(AND(Tabulka32[[#This Row],[KAPACITA AKUMULACE
(kWh)]]&lt;=1000,Tabulka32[[#This Row],[KAPACITA AKUMULACE
(kWh)]]&lt;=(Tabulka3[[#This Row],[pozemní instalace FVE (kW)]]+Tabulka3[[#This Row],[střešní instalace FVE (kW)]])),Tabulka32[[#This Row],[KAPACITA AKUMULACE
(kWh)]]*(-1230*LN(Tabulka32[[#This Row],[KAPACITA AKUMULACE
(kWh)]])+25460),IF(AND(Tabulka32[[#This Row],[KAPACITA AKUMULACE
(kWh)]]&gt;(Tabulka3[[#This Row],[pozemní instalace FVE (kW)]]+Tabulka3[[#This Row],[střešní instalace FVE (kW)]]),(Tabulka3[[#This Row],[pozemní instalace FVE (kW)]]+Tabulka3[[#This Row],[střešní instalace FVE (kW)]])&lt;=1000),(Tabulka3[[#This Row],[pozemní instalace FVE (kW)]]+Tabulka3[[#This Row],[střešní instalace FVE (kW)]])*(-1230*LN(Tabulka32[[#This Row],[KAPACITA AKUMULACE
(kWh)]])+25460),IF(AND((Tabulka3[[#This Row],[pozemní instalace FVE (kW)]]+Tabulka3[[#This Row],[střešní instalace FVE (kW)]])&gt;1000,Tabulka32[[#This Row],[KAPACITA AKUMULACE
(kWh)]]&gt;1000),1000*(-1230*LN(Tabulka32[[#This Row],[KAPACITA AKUMULACE
(kWh)]])+25460)))))</f>
        <v>0</v>
      </c>
      <c r="I39" s="139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</row>
    <row r="40" spans="1:24" ht="16.5" thickTop="1" thickBot="1" x14ac:dyDescent="0.3">
      <c r="A40" s="152"/>
      <c r="B40" s="74"/>
      <c r="C40" s="62"/>
      <c r="D40" s="78"/>
      <c r="E40" s="63"/>
      <c r="F40" s="23" t="str">
        <f>IF(Tabulka32[[#This Row],[KAPACITA AKUMULACE
(kWh)]]=0,"",IF((Tabulka3[[#This Row],[pozemní instalace FVE (kW)]]+Tabulka3[[#This Row],[střešní instalace FVE (kW)]])=0,"V DANÉM PŘEDÁVACÍM MÍSTĚ NENÍ NAINSTALOVÁNA ŽÁDNÁ FVE",IF(Tabulka32[[#This Row],[KAPACITA AKUMULACE
(kWh)]]&lt;0.2*(Tabulka3[[#This Row],[pozemní instalace FVE (kW)]]+Tabulka3[[#This Row],[střešní instalace FVE (kW)]]),"BATERIE S KAPACITOU POD 20% VÝKONU FVE V DANÉM PM JE NEZPŮSOBILÁ",IF(Tabulka32[[#This Row],[KAPACITA AKUMULACE
(kWh)]]&gt;(Tabulka3[[#This Row],[pozemní instalace FVE (kW)]]+Tabulka3[[#This Row],[střešní instalace FVE (kW)]]),"KAPACITA PŘESAHUJÍCÍ VÝKON FVE V DANÉM PM UŽ DÁLE NEZVYŠUJE DOTACI",""))))</f>
        <v/>
      </c>
      <c r="G40" s="155"/>
      <c r="H40" s="145">
        <f>IF(OR(Tabulka32[[#This Row],[KAPACITA AKUMULACE
(kWh)]]&lt;0.2*(Tabulka3[[#This Row],[pozemní instalace FVE (kW)]]+Tabulka3[[#This Row],[střešní instalace FVE (kW)]]),Tabulka32[[#This Row],[KAPACITA AKUMULACE
(kWh)]]=0),0,IF(AND(Tabulka32[[#This Row],[KAPACITA AKUMULACE
(kWh)]]&lt;=1000,Tabulka32[[#This Row],[KAPACITA AKUMULACE
(kWh)]]&lt;=(Tabulka3[[#This Row],[pozemní instalace FVE (kW)]]+Tabulka3[[#This Row],[střešní instalace FVE (kW)]])),Tabulka32[[#This Row],[KAPACITA AKUMULACE
(kWh)]]*(-1230*LN(Tabulka32[[#This Row],[KAPACITA AKUMULACE
(kWh)]])+25460),IF(AND(Tabulka32[[#This Row],[KAPACITA AKUMULACE
(kWh)]]&gt;(Tabulka3[[#This Row],[pozemní instalace FVE (kW)]]+Tabulka3[[#This Row],[střešní instalace FVE (kW)]]),(Tabulka3[[#This Row],[pozemní instalace FVE (kW)]]+Tabulka3[[#This Row],[střešní instalace FVE (kW)]])&lt;=1000),(Tabulka3[[#This Row],[pozemní instalace FVE (kW)]]+Tabulka3[[#This Row],[střešní instalace FVE (kW)]])*(-1230*LN(Tabulka32[[#This Row],[KAPACITA AKUMULACE
(kWh)]])+25460),IF(AND((Tabulka3[[#This Row],[pozemní instalace FVE (kW)]]+Tabulka3[[#This Row],[střešní instalace FVE (kW)]])&gt;1000,Tabulka32[[#This Row],[KAPACITA AKUMULACE
(kWh)]]&gt;1000),1000*(-1230*LN(Tabulka32[[#This Row],[KAPACITA AKUMULACE
(kWh)]])+25460)))))</f>
        <v>0</v>
      </c>
      <c r="I40" s="139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</row>
    <row r="41" spans="1:24" ht="16.5" thickTop="1" thickBot="1" x14ac:dyDescent="0.3">
      <c r="A41" s="152"/>
      <c r="B41" s="74"/>
      <c r="C41" s="62"/>
      <c r="D41" s="78"/>
      <c r="E41" s="63"/>
      <c r="F41" s="23" t="str">
        <f>IF(Tabulka32[[#This Row],[KAPACITA AKUMULACE
(kWh)]]=0,"",IF((Tabulka3[[#This Row],[pozemní instalace FVE (kW)]]+Tabulka3[[#This Row],[střešní instalace FVE (kW)]])=0,"V DANÉM PŘEDÁVACÍM MÍSTĚ NENÍ NAINSTALOVÁNA ŽÁDNÁ FVE",IF(Tabulka32[[#This Row],[KAPACITA AKUMULACE
(kWh)]]&lt;0.2*(Tabulka3[[#This Row],[pozemní instalace FVE (kW)]]+Tabulka3[[#This Row],[střešní instalace FVE (kW)]]),"BATERIE S KAPACITOU POD 20% VÝKONU FVE V DANÉM PM JE NEZPŮSOBILÁ",IF(Tabulka32[[#This Row],[KAPACITA AKUMULACE
(kWh)]]&gt;(Tabulka3[[#This Row],[pozemní instalace FVE (kW)]]+Tabulka3[[#This Row],[střešní instalace FVE (kW)]]),"KAPACITA PŘESAHUJÍCÍ VÝKON FVE V DANÉM PM UŽ DÁLE NEZVYŠUJE DOTACI",""))))</f>
        <v/>
      </c>
      <c r="G41" s="155"/>
      <c r="H41" s="145">
        <f>IF(OR(Tabulka32[[#This Row],[KAPACITA AKUMULACE
(kWh)]]&lt;0.2*(Tabulka3[[#This Row],[pozemní instalace FVE (kW)]]+Tabulka3[[#This Row],[střešní instalace FVE (kW)]]),Tabulka32[[#This Row],[KAPACITA AKUMULACE
(kWh)]]=0),0,IF(AND(Tabulka32[[#This Row],[KAPACITA AKUMULACE
(kWh)]]&lt;=1000,Tabulka32[[#This Row],[KAPACITA AKUMULACE
(kWh)]]&lt;=(Tabulka3[[#This Row],[pozemní instalace FVE (kW)]]+Tabulka3[[#This Row],[střešní instalace FVE (kW)]])),Tabulka32[[#This Row],[KAPACITA AKUMULACE
(kWh)]]*(-1230*LN(Tabulka32[[#This Row],[KAPACITA AKUMULACE
(kWh)]])+25460),IF(AND(Tabulka32[[#This Row],[KAPACITA AKUMULACE
(kWh)]]&gt;(Tabulka3[[#This Row],[pozemní instalace FVE (kW)]]+Tabulka3[[#This Row],[střešní instalace FVE (kW)]]),(Tabulka3[[#This Row],[pozemní instalace FVE (kW)]]+Tabulka3[[#This Row],[střešní instalace FVE (kW)]])&lt;=1000),(Tabulka3[[#This Row],[pozemní instalace FVE (kW)]]+Tabulka3[[#This Row],[střešní instalace FVE (kW)]])*(-1230*LN(Tabulka32[[#This Row],[KAPACITA AKUMULACE
(kWh)]])+25460),IF(AND((Tabulka3[[#This Row],[pozemní instalace FVE (kW)]]+Tabulka3[[#This Row],[střešní instalace FVE (kW)]])&gt;1000,Tabulka32[[#This Row],[KAPACITA AKUMULACE
(kWh)]]&gt;1000),1000*(-1230*LN(Tabulka32[[#This Row],[KAPACITA AKUMULACE
(kWh)]])+25460)))))</f>
        <v>0</v>
      </c>
      <c r="I41" s="139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</row>
    <row r="42" spans="1:24" ht="16.5" thickTop="1" thickBot="1" x14ac:dyDescent="0.3">
      <c r="A42" s="152"/>
      <c r="B42" s="74"/>
      <c r="C42" s="62"/>
      <c r="D42" s="78"/>
      <c r="E42" s="63"/>
      <c r="F42" s="23" t="str">
        <f>IF(Tabulka32[[#This Row],[KAPACITA AKUMULACE
(kWh)]]=0,"",IF((Tabulka3[[#This Row],[pozemní instalace FVE (kW)]]+Tabulka3[[#This Row],[střešní instalace FVE (kW)]])=0,"V DANÉM PŘEDÁVACÍM MÍSTĚ NENÍ NAINSTALOVÁNA ŽÁDNÁ FVE",IF(Tabulka32[[#This Row],[KAPACITA AKUMULACE
(kWh)]]&lt;0.2*(Tabulka3[[#This Row],[pozemní instalace FVE (kW)]]+Tabulka3[[#This Row],[střešní instalace FVE (kW)]]),"BATERIE S KAPACITOU POD 20% VÝKONU FVE V DANÉM PM JE NEZPŮSOBILÁ",IF(Tabulka32[[#This Row],[KAPACITA AKUMULACE
(kWh)]]&gt;(Tabulka3[[#This Row],[pozemní instalace FVE (kW)]]+Tabulka3[[#This Row],[střešní instalace FVE (kW)]]),"KAPACITA PŘESAHUJÍCÍ VÝKON FVE V DANÉM PM UŽ DÁLE NEZVYŠUJE DOTACI",""))))</f>
        <v/>
      </c>
      <c r="G42" s="155"/>
      <c r="H42" s="145">
        <f>IF(OR(Tabulka32[[#This Row],[KAPACITA AKUMULACE
(kWh)]]&lt;0.2*(Tabulka3[[#This Row],[pozemní instalace FVE (kW)]]+Tabulka3[[#This Row],[střešní instalace FVE (kW)]]),Tabulka32[[#This Row],[KAPACITA AKUMULACE
(kWh)]]=0),0,IF(AND(Tabulka32[[#This Row],[KAPACITA AKUMULACE
(kWh)]]&lt;=1000,Tabulka32[[#This Row],[KAPACITA AKUMULACE
(kWh)]]&lt;=(Tabulka3[[#This Row],[pozemní instalace FVE (kW)]]+Tabulka3[[#This Row],[střešní instalace FVE (kW)]])),Tabulka32[[#This Row],[KAPACITA AKUMULACE
(kWh)]]*(-1230*LN(Tabulka32[[#This Row],[KAPACITA AKUMULACE
(kWh)]])+25460),IF(AND(Tabulka32[[#This Row],[KAPACITA AKUMULACE
(kWh)]]&gt;(Tabulka3[[#This Row],[pozemní instalace FVE (kW)]]+Tabulka3[[#This Row],[střešní instalace FVE (kW)]]),(Tabulka3[[#This Row],[pozemní instalace FVE (kW)]]+Tabulka3[[#This Row],[střešní instalace FVE (kW)]])&lt;=1000),(Tabulka3[[#This Row],[pozemní instalace FVE (kW)]]+Tabulka3[[#This Row],[střešní instalace FVE (kW)]])*(-1230*LN(Tabulka32[[#This Row],[KAPACITA AKUMULACE
(kWh)]])+25460),IF(AND((Tabulka3[[#This Row],[pozemní instalace FVE (kW)]]+Tabulka3[[#This Row],[střešní instalace FVE (kW)]])&gt;1000,Tabulka32[[#This Row],[KAPACITA AKUMULACE
(kWh)]]&gt;1000),1000*(-1230*LN(Tabulka32[[#This Row],[KAPACITA AKUMULACE
(kWh)]])+25460)))))</f>
        <v>0</v>
      </c>
      <c r="I42" s="139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</row>
    <row r="43" spans="1:24" ht="16.5" thickTop="1" thickBot="1" x14ac:dyDescent="0.3">
      <c r="A43" s="152"/>
      <c r="B43" s="74"/>
      <c r="C43" s="62"/>
      <c r="D43" s="78"/>
      <c r="E43" s="63"/>
      <c r="F43" s="23" t="str">
        <f>IF(Tabulka32[[#This Row],[KAPACITA AKUMULACE
(kWh)]]=0,"",IF((Tabulka3[[#This Row],[pozemní instalace FVE (kW)]]+Tabulka3[[#This Row],[střešní instalace FVE (kW)]])=0,"V DANÉM PŘEDÁVACÍM MÍSTĚ NENÍ NAINSTALOVÁNA ŽÁDNÁ FVE",IF(Tabulka32[[#This Row],[KAPACITA AKUMULACE
(kWh)]]&lt;0.2*(Tabulka3[[#This Row],[pozemní instalace FVE (kW)]]+Tabulka3[[#This Row],[střešní instalace FVE (kW)]]),"BATERIE S KAPACITOU POD 20% VÝKONU FVE V DANÉM PM JE NEZPŮSOBILÁ",IF(Tabulka32[[#This Row],[KAPACITA AKUMULACE
(kWh)]]&gt;(Tabulka3[[#This Row],[pozemní instalace FVE (kW)]]+Tabulka3[[#This Row],[střešní instalace FVE (kW)]]),"KAPACITA PŘESAHUJÍCÍ VÝKON FVE V DANÉM PM UŽ DÁLE NEZVYŠUJE DOTACI",""))))</f>
        <v/>
      </c>
      <c r="G43" s="155"/>
      <c r="H43" s="145">
        <f>IF(OR(Tabulka32[[#This Row],[KAPACITA AKUMULACE
(kWh)]]&lt;0.2*(Tabulka3[[#This Row],[pozemní instalace FVE (kW)]]+Tabulka3[[#This Row],[střešní instalace FVE (kW)]]),Tabulka32[[#This Row],[KAPACITA AKUMULACE
(kWh)]]=0),0,IF(AND(Tabulka32[[#This Row],[KAPACITA AKUMULACE
(kWh)]]&lt;=1000,Tabulka32[[#This Row],[KAPACITA AKUMULACE
(kWh)]]&lt;=(Tabulka3[[#This Row],[pozemní instalace FVE (kW)]]+Tabulka3[[#This Row],[střešní instalace FVE (kW)]])),Tabulka32[[#This Row],[KAPACITA AKUMULACE
(kWh)]]*(-1230*LN(Tabulka32[[#This Row],[KAPACITA AKUMULACE
(kWh)]])+25460),IF(AND(Tabulka32[[#This Row],[KAPACITA AKUMULACE
(kWh)]]&gt;(Tabulka3[[#This Row],[pozemní instalace FVE (kW)]]+Tabulka3[[#This Row],[střešní instalace FVE (kW)]]),(Tabulka3[[#This Row],[pozemní instalace FVE (kW)]]+Tabulka3[[#This Row],[střešní instalace FVE (kW)]])&lt;=1000),(Tabulka3[[#This Row],[pozemní instalace FVE (kW)]]+Tabulka3[[#This Row],[střešní instalace FVE (kW)]])*(-1230*LN(Tabulka32[[#This Row],[KAPACITA AKUMULACE
(kWh)]])+25460),IF(AND((Tabulka3[[#This Row],[pozemní instalace FVE (kW)]]+Tabulka3[[#This Row],[střešní instalace FVE (kW)]])&gt;1000,Tabulka32[[#This Row],[KAPACITA AKUMULACE
(kWh)]]&gt;1000),1000*(-1230*LN(Tabulka32[[#This Row],[KAPACITA AKUMULACE
(kWh)]])+25460)))))</f>
        <v>0</v>
      </c>
      <c r="I43" s="139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</row>
    <row r="44" spans="1:24" ht="16.5" thickTop="1" thickBot="1" x14ac:dyDescent="0.3">
      <c r="A44" s="152"/>
      <c r="B44" s="74"/>
      <c r="C44" s="62"/>
      <c r="D44" s="78"/>
      <c r="E44" s="63"/>
      <c r="F44" s="23" t="str">
        <f>IF(Tabulka32[[#This Row],[KAPACITA AKUMULACE
(kWh)]]=0,"",IF((Tabulka3[[#This Row],[pozemní instalace FVE (kW)]]+Tabulka3[[#This Row],[střešní instalace FVE (kW)]])=0,"V DANÉM PŘEDÁVACÍM MÍSTĚ NENÍ NAINSTALOVÁNA ŽÁDNÁ FVE",IF(Tabulka32[[#This Row],[KAPACITA AKUMULACE
(kWh)]]&lt;0.2*(Tabulka3[[#This Row],[pozemní instalace FVE (kW)]]+Tabulka3[[#This Row],[střešní instalace FVE (kW)]]),"BATERIE S KAPACITOU POD 20% VÝKONU FVE V DANÉM PM JE NEZPŮSOBILÁ",IF(Tabulka32[[#This Row],[KAPACITA AKUMULACE
(kWh)]]&gt;(Tabulka3[[#This Row],[pozemní instalace FVE (kW)]]+Tabulka3[[#This Row],[střešní instalace FVE (kW)]]),"KAPACITA PŘESAHUJÍCÍ VÝKON FVE V DANÉM PM UŽ DÁLE NEZVYŠUJE DOTACI",""))))</f>
        <v/>
      </c>
      <c r="G44" s="155"/>
      <c r="H44" s="145">
        <f>IF(OR(Tabulka32[[#This Row],[KAPACITA AKUMULACE
(kWh)]]&lt;0.2*(Tabulka3[[#This Row],[pozemní instalace FVE (kW)]]+Tabulka3[[#This Row],[střešní instalace FVE (kW)]]),Tabulka32[[#This Row],[KAPACITA AKUMULACE
(kWh)]]=0),0,IF(AND(Tabulka32[[#This Row],[KAPACITA AKUMULACE
(kWh)]]&lt;=1000,Tabulka32[[#This Row],[KAPACITA AKUMULACE
(kWh)]]&lt;=(Tabulka3[[#This Row],[pozemní instalace FVE (kW)]]+Tabulka3[[#This Row],[střešní instalace FVE (kW)]])),Tabulka32[[#This Row],[KAPACITA AKUMULACE
(kWh)]]*(-1230*LN(Tabulka32[[#This Row],[KAPACITA AKUMULACE
(kWh)]])+25460),IF(AND(Tabulka32[[#This Row],[KAPACITA AKUMULACE
(kWh)]]&gt;(Tabulka3[[#This Row],[pozemní instalace FVE (kW)]]+Tabulka3[[#This Row],[střešní instalace FVE (kW)]]),(Tabulka3[[#This Row],[pozemní instalace FVE (kW)]]+Tabulka3[[#This Row],[střešní instalace FVE (kW)]])&lt;=1000),(Tabulka3[[#This Row],[pozemní instalace FVE (kW)]]+Tabulka3[[#This Row],[střešní instalace FVE (kW)]])*(-1230*LN(Tabulka32[[#This Row],[KAPACITA AKUMULACE
(kWh)]])+25460),IF(AND((Tabulka3[[#This Row],[pozemní instalace FVE (kW)]]+Tabulka3[[#This Row],[střešní instalace FVE (kW)]])&gt;1000,Tabulka32[[#This Row],[KAPACITA AKUMULACE
(kWh)]]&gt;1000),1000*(-1230*LN(Tabulka32[[#This Row],[KAPACITA AKUMULACE
(kWh)]])+25460)))))</f>
        <v>0</v>
      </c>
      <c r="I44" s="139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</row>
    <row r="45" spans="1:24" ht="16.5" thickTop="1" thickBot="1" x14ac:dyDescent="0.3">
      <c r="A45" s="152"/>
      <c r="B45" s="74"/>
      <c r="C45" s="62"/>
      <c r="D45" s="77"/>
      <c r="E45" s="63"/>
      <c r="F45" s="23" t="str">
        <f>IF(Tabulka32[[#This Row],[KAPACITA AKUMULACE
(kWh)]]=0,"",IF((Tabulka3[[#This Row],[pozemní instalace FVE (kW)]]+Tabulka3[[#This Row],[střešní instalace FVE (kW)]])=0,"V DANÉM PŘEDÁVACÍM MÍSTĚ NENÍ NAINSTALOVÁNA ŽÁDNÁ FVE",IF(Tabulka32[[#This Row],[KAPACITA AKUMULACE
(kWh)]]&lt;0.2*(Tabulka3[[#This Row],[pozemní instalace FVE (kW)]]+Tabulka3[[#This Row],[střešní instalace FVE (kW)]]),"BATERIE S KAPACITOU POD 20% VÝKONU FVE V DANÉM PM JE NEZPŮSOBILÁ",IF(Tabulka32[[#This Row],[KAPACITA AKUMULACE
(kWh)]]&gt;(Tabulka3[[#This Row],[pozemní instalace FVE (kW)]]+Tabulka3[[#This Row],[střešní instalace FVE (kW)]]),"KAPACITA PŘESAHUJÍCÍ VÝKON FVE V DANÉM PM UŽ DÁLE NEZVYŠUJE DOTACI",""))))</f>
        <v/>
      </c>
      <c r="G45" s="155"/>
      <c r="H45" s="145">
        <f>IF(OR(Tabulka32[[#This Row],[KAPACITA AKUMULACE
(kWh)]]&lt;0.2*(Tabulka3[[#This Row],[pozemní instalace FVE (kW)]]+Tabulka3[[#This Row],[střešní instalace FVE (kW)]]),Tabulka32[[#This Row],[KAPACITA AKUMULACE
(kWh)]]=0),0,IF(AND(Tabulka32[[#This Row],[KAPACITA AKUMULACE
(kWh)]]&lt;=1000,Tabulka32[[#This Row],[KAPACITA AKUMULACE
(kWh)]]&lt;=(Tabulka3[[#This Row],[pozemní instalace FVE (kW)]]+Tabulka3[[#This Row],[střešní instalace FVE (kW)]])),Tabulka32[[#This Row],[KAPACITA AKUMULACE
(kWh)]]*(-1230*LN(Tabulka32[[#This Row],[KAPACITA AKUMULACE
(kWh)]])+25460),IF(AND(Tabulka32[[#This Row],[KAPACITA AKUMULACE
(kWh)]]&gt;(Tabulka3[[#This Row],[pozemní instalace FVE (kW)]]+Tabulka3[[#This Row],[střešní instalace FVE (kW)]]),(Tabulka3[[#This Row],[pozemní instalace FVE (kW)]]+Tabulka3[[#This Row],[střešní instalace FVE (kW)]])&lt;=1000),(Tabulka3[[#This Row],[pozemní instalace FVE (kW)]]+Tabulka3[[#This Row],[střešní instalace FVE (kW)]])*(-1230*LN(Tabulka32[[#This Row],[KAPACITA AKUMULACE
(kWh)]])+25460),IF(AND((Tabulka3[[#This Row],[pozemní instalace FVE (kW)]]+Tabulka3[[#This Row],[střešní instalace FVE (kW)]])&gt;1000,Tabulka32[[#This Row],[KAPACITA AKUMULACE
(kWh)]]&gt;1000),1000*(-1230*LN(Tabulka32[[#This Row],[KAPACITA AKUMULACE
(kWh)]])+25460)))))</f>
        <v>0</v>
      </c>
      <c r="I45" s="139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</row>
    <row r="46" spans="1:24" ht="16.5" thickTop="1" thickBot="1" x14ac:dyDescent="0.3">
      <c r="A46" s="152"/>
      <c r="B46" s="74"/>
      <c r="C46" s="62"/>
      <c r="D46" s="78"/>
      <c r="E46" s="63"/>
      <c r="F46" s="23" t="str">
        <f>IF(Tabulka32[[#This Row],[KAPACITA AKUMULACE
(kWh)]]=0,"",IF((Tabulka3[[#This Row],[pozemní instalace FVE (kW)]]+Tabulka3[[#This Row],[střešní instalace FVE (kW)]])=0,"V DANÉM PŘEDÁVACÍM MÍSTĚ NENÍ NAINSTALOVÁNA ŽÁDNÁ FVE",IF(Tabulka32[[#This Row],[KAPACITA AKUMULACE
(kWh)]]&lt;0.2*(Tabulka3[[#This Row],[pozemní instalace FVE (kW)]]+Tabulka3[[#This Row],[střešní instalace FVE (kW)]]),"BATERIE S KAPACITOU POD 20% VÝKONU FVE V DANÉM PM JE NEZPŮSOBILÁ",IF(Tabulka32[[#This Row],[KAPACITA AKUMULACE
(kWh)]]&gt;(Tabulka3[[#This Row],[pozemní instalace FVE (kW)]]+Tabulka3[[#This Row],[střešní instalace FVE (kW)]]),"KAPACITA PŘESAHUJÍCÍ VÝKON FVE V DANÉM PM UŽ DÁLE NEZVYŠUJE DOTACI",""))))</f>
        <v/>
      </c>
      <c r="G46" s="155"/>
      <c r="H46" s="145">
        <f>IF(OR(Tabulka32[[#This Row],[KAPACITA AKUMULACE
(kWh)]]&lt;0.2*(Tabulka3[[#This Row],[pozemní instalace FVE (kW)]]+Tabulka3[[#This Row],[střešní instalace FVE (kW)]]),Tabulka32[[#This Row],[KAPACITA AKUMULACE
(kWh)]]=0),0,IF(AND(Tabulka32[[#This Row],[KAPACITA AKUMULACE
(kWh)]]&lt;=1000,Tabulka32[[#This Row],[KAPACITA AKUMULACE
(kWh)]]&lt;=(Tabulka3[[#This Row],[pozemní instalace FVE (kW)]]+Tabulka3[[#This Row],[střešní instalace FVE (kW)]])),Tabulka32[[#This Row],[KAPACITA AKUMULACE
(kWh)]]*(-1230*LN(Tabulka32[[#This Row],[KAPACITA AKUMULACE
(kWh)]])+25460),IF(AND(Tabulka32[[#This Row],[KAPACITA AKUMULACE
(kWh)]]&gt;(Tabulka3[[#This Row],[pozemní instalace FVE (kW)]]+Tabulka3[[#This Row],[střešní instalace FVE (kW)]]),(Tabulka3[[#This Row],[pozemní instalace FVE (kW)]]+Tabulka3[[#This Row],[střešní instalace FVE (kW)]])&lt;=1000),(Tabulka3[[#This Row],[pozemní instalace FVE (kW)]]+Tabulka3[[#This Row],[střešní instalace FVE (kW)]])*(-1230*LN(Tabulka32[[#This Row],[KAPACITA AKUMULACE
(kWh)]])+25460),IF(AND((Tabulka3[[#This Row],[pozemní instalace FVE (kW)]]+Tabulka3[[#This Row],[střešní instalace FVE (kW)]])&gt;1000,Tabulka32[[#This Row],[KAPACITA AKUMULACE
(kWh)]]&gt;1000),1000*(-1230*LN(Tabulka32[[#This Row],[KAPACITA AKUMULACE
(kWh)]])+25460)))))</f>
        <v>0</v>
      </c>
      <c r="I46" s="139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</row>
    <row r="47" spans="1:24" ht="16.5" thickTop="1" thickBot="1" x14ac:dyDescent="0.3">
      <c r="A47" s="152"/>
      <c r="B47" s="74"/>
      <c r="C47" s="62"/>
      <c r="D47" s="78"/>
      <c r="E47" s="63"/>
      <c r="F47" s="23" t="str">
        <f>IF(Tabulka32[[#This Row],[KAPACITA AKUMULACE
(kWh)]]=0,"",IF((Tabulka3[[#This Row],[pozemní instalace FVE (kW)]]+Tabulka3[[#This Row],[střešní instalace FVE (kW)]])=0,"V DANÉM PŘEDÁVACÍM MÍSTĚ NENÍ NAINSTALOVÁNA ŽÁDNÁ FVE",IF(Tabulka32[[#This Row],[KAPACITA AKUMULACE
(kWh)]]&lt;0.2*(Tabulka3[[#This Row],[pozemní instalace FVE (kW)]]+Tabulka3[[#This Row],[střešní instalace FVE (kW)]]),"BATERIE S KAPACITOU POD 20% VÝKONU FVE V DANÉM PM JE NEZPŮSOBILÁ",IF(Tabulka32[[#This Row],[KAPACITA AKUMULACE
(kWh)]]&gt;(Tabulka3[[#This Row],[pozemní instalace FVE (kW)]]+Tabulka3[[#This Row],[střešní instalace FVE (kW)]]),"KAPACITA PŘESAHUJÍCÍ VÝKON FVE V DANÉM PM UŽ DÁLE NEZVYŠUJE DOTACI",""))))</f>
        <v/>
      </c>
      <c r="G47" s="155"/>
      <c r="H47" s="145">
        <f>IF(OR(Tabulka32[[#This Row],[KAPACITA AKUMULACE
(kWh)]]&lt;0.2*(Tabulka3[[#This Row],[pozemní instalace FVE (kW)]]+Tabulka3[[#This Row],[střešní instalace FVE (kW)]]),Tabulka32[[#This Row],[KAPACITA AKUMULACE
(kWh)]]=0),0,IF(AND(Tabulka32[[#This Row],[KAPACITA AKUMULACE
(kWh)]]&lt;=1000,Tabulka32[[#This Row],[KAPACITA AKUMULACE
(kWh)]]&lt;=(Tabulka3[[#This Row],[pozemní instalace FVE (kW)]]+Tabulka3[[#This Row],[střešní instalace FVE (kW)]])),Tabulka32[[#This Row],[KAPACITA AKUMULACE
(kWh)]]*(-1230*LN(Tabulka32[[#This Row],[KAPACITA AKUMULACE
(kWh)]])+25460),IF(AND(Tabulka32[[#This Row],[KAPACITA AKUMULACE
(kWh)]]&gt;(Tabulka3[[#This Row],[pozemní instalace FVE (kW)]]+Tabulka3[[#This Row],[střešní instalace FVE (kW)]]),(Tabulka3[[#This Row],[pozemní instalace FVE (kW)]]+Tabulka3[[#This Row],[střešní instalace FVE (kW)]])&lt;=1000),(Tabulka3[[#This Row],[pozemní instalace FVE (kW)]]+Tabulka3[[#This Row],[střešní instalace FVE (kW)]])*(-1230*LN(Tabulka32[[#This Row],[KAPACITA AKUMULACE
(kWh)]])+25460),IF(AND((Tabulka3[[#This Row],[pozemní instalace FVE (kW)]]+Tabulka3[[#This Row],[střešní instalace FVE (kW)]])&gt;1000,Tabulka32[[#This Row],[KAPACITA AKUMULACE
(kWh)]]&gt;1000),1000*(-1230*LN(Tabulka32[[#This Row],[KAPACITA AKUMULACE
(kWh)]])+25460)))))</f>
        <v>0</v>
      </c>
      <c r="I47" s="139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</row>
    <row r="48" spans="1:24" ht="16.5" thickTop="1" thickBot="1" x14ac:dyDescent="0.3">
      <c r="A48" s="152"/>
      <c r="B48" s="75"/>
      <c r="C48" s="62"/>
      <c r="D48" s="78"/>
      <c r="E48" s="63"/>
      <c r="F48" s="23" t="str">
        <f>IF(Tabulka32[[#This Row],[KAPACITA AKUMULACE
(kWh)]]=0,"",IF((Tabulka3[[#This Row],[pozemní instalace FVE (kW)]]+Tabulka3[[#This Row],[střešní instalace FVE (kW)]])=0,"V DANÉM PŘEDÁVACÍM MÍSTĚ NENÍ NAINSTALOVÁNA ŽÁDNÁ FVE",IF(Tabulka32[[#This Row],[KAPACITA AKUMULACE
(kWh)]]&lt;0.2*(Tabulka3[[#This Row],[pozemní instalace FVE (kW)]]+Tabulka3[[#This Row],[střešní instalace FVE (kW)]]),"BATERIE S KAPACITOU POD 20% VÝKONU FVE V DANÉM PM JE NEZPŮSOBILÁ",IF(Tabulka32[[#This Row],[KAPACITA AKUMULACE
(kWh)]]&gt;(Tabulka3[[#This Row],[pozemní instalace FVE (kW)]]+Tabulka3[[#This Row],[střešní instalace FVE (kW)]]),"KAPACITA PŘESAHUJÍCÍ VÝKON FVE V DANÉM PM UŽ DÁLE NEZVYŠUJE DOTACI",""))))</f>
        <v/>
      </c>
      <c r="G48" s="155"/>
      <c r="H48" s="145">
        <f>IF(OR(Tabulka32[[#This Row],[KAPACITA AKUMULACE
(kWh)]]&lt;0.2*(Tabulka3[[#This Row],[pozemní instalace FVE (kW)]]+Tabulka3[[#This Row],[střešní instalace FVE (kW)]]),Tabulka32[[#This Row],[KAPACITA AKUMULACE
(kWh)]]=0),0,IF(AND(Tabulka32[[#This Row],[KAPACITA AKUMULACE
(kWh)]]&lt;=1000,Tabulka32[[#This Row],[KAPACITA AKUMULACE
(kWh)]]&lt;=(Tabulka3[[#This Row],[pozemní instalace FVE (kW)]]+Tabulka3[[#This Row],[střešní instalace FVE (kW)]])),Tabulka32[[#This Row],[KAPACITA AKUMULACE
(kWh)]]*(-1230*LN(Tabulka32[[#This Row],[KAPACITA AKUMULACE
(kWh)]])+25460),IF(AND(Tabulka32[[#This Row],[KAPACITA AKUMULACE
(kWh)]]&gt;(Tabulka3[[#This Row],[pozemní instalace FVE (kW)]]+Tabulka3[[#This Row],[střešní instalace FVE (kW)]]),(Tabulka3[[#This Row],[pozemní instalace FVE (kW)]]+Tabulka3[[#This Row],[střešní instalace FVE (kW)]])&lt;=1000),(Tabulka3[[#This Row],[pozemní instalace FVE (kW)]]+Tabulka3[[#This Row],[střešní instalace FVE (kW)]])*(-1230*LN(Tabulka32[[#This Row],[KAPACITA AKUMULACE
(kWh)]])+25460),IF(AND((Tabulka3[[#This Row],[pozemní instalace FVE (kW)]]+Tabulka3[[#This Row],[střešní instalace FVE (kW)]])&gt;1000,Tabulka32[[#This Row],[KAPACITA AKUMULACE
(kWh)]]&gt;1000),1000*(-1230*LN(Tabulka32[[#This Row],[KAPACITA AKUMULACE
(kWh)]])+25460)))))</f>
        <v>0</v>
      </c>
      <c r="I48" s="139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</row>
    <row r="49" spans="1:24" ht="16.5" thickTop="1" thickBot="1" x14ac:dyDescent="0.3">
      <c r="A49" s="152"/>
      <c r="B49" s="74"/>
      <c r="C49" s="62"/>
      <c r="D49" s="78"/>
      <c r="E49" s="63"/>
      <c r="F49" s="23" t="str">
        <f>IF(Tabulka32[[#This Row],[KAPACITA AKUMULACE
(kWh)]]=0,"",IF((Tabulka3[[#This Row],[pozemní instalace FVE (kW)]]+Tabulka3[[#This Row],[střešní instalace FVE (kW)]])=0,"V DANÉM PŘEDÁVACÍM MÍSTĚ NENÍ NAINSTALOVÁNA ŽÁDNÁ FVE",IF(Tabulka32[[#This Row],[KAPACITA AKUMULACE
(kWh)]]&lt;0.2*(Tabulka3[[#This Row],[pozemní instalace FVE (kW)]]+Tabulka3[[#This Row],[střešní instalace FVE (kW)]]),"BATERIE S KAPACITOU POD 20% VÝKONU FVE V DANÉM PM JE NEZPŮSOBILÁ",IF(Tabulka32[[#This Row],[KAPACITA AKUMULACE
(kWh)]]&gt;(Tabulka3[[#This Row],[pozemní instalace FVE (kW)]]+Tabulka3[[#This Row],[střešní instalace FVE (kW)]]),"KAPACITA PŘESAHUJÍCÍ VÝKON FVE V DANÉM PM UŽ DÁLE NEZVYŠUJE DOTACI",""))))</f>
        <v/>
      </c>
      <c r="G49" s="155"/>
      <c r="H49" s="145">
        <f>IF(OR(Tabulka32[[#This Row],[KAPACITA AKUMULACE
(kWh)]]&lt;0.2*(Tabulka3[[#This Row],[pozemní instalace FVE (kW)]]+Tabulka3[[#This Row],[střešní instalace FVE (kW)]]),Tabulka32[[#This Row],[KAPACITA AKUMULACE
(kWh)]]=0),0,IF(AND(Tabulka32[[#This Row],[KAPACITA AKUMULACE
(kWh)]]&lt;=1000,Tabulka32[[#This Row],[KAPACITA AKUMULACE
(kWh)]]&lt;=(Tabulka3[[#This Row],[pozemní instalace FVE (kW)]]+Tabulka3[[#This Row],[střešní instalace FVE (kW)]])),Tabulka32[[#This Row],[KAPACITA AKUMULACE
(kWh)]]*(-1230*LN(Tabulka32[[#This Row],[KAPACITA AKUMULACE
(kWh)]])+25460),IF(AND(Tabulka32[[#This Row],[KAPACITA AKUMULACE
(kWh)]]&gt;(Tabulka3[[#This Row],[pozemní instalace FVE (kW)]]+Tabulka3[[#This Row],[střešní instalace FVE (kW)]]),(Tabulka3[[#This Row],[pozemní instalace FVE (kW)]]+Tabulka3[[#This Row],[střešní instalace FVE (kW)]])&lt;=1000),(Tabulka3[[#This Row],[pozemní instalace FVE (kW)]]+Tabulka3[[#This Row],[střešní instalace FVE (kW)]])*(-1230*LN(Tabulka32[[#This Row],[KAPACITA AKUMULACE
(kWh)]])+25460),IF(AND((Tabulka3[[#This Row],[pozemní instalace FVE (kW)]]+Tabulka3[[#This Row],[střešní instalace FVE (kW)]])&gt;1000,Tabulka32[[#This Row],[KAPACITA AKUMULACE
(kWh)]]&gt;1000),1000*(-1230*LN(Tabulka32[[#This Row],[KAPACITA AKUMULACE
(kWh)]])+25460)))))</f>
        <v>0</v>
      </c>
      <c r="I49" s="139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</row>
    <row r="50" spans="1:24" ht="16.5" thickTop="1" thickBot="1" x14ac:dyDescent="0.3">
      <c r="A50" s="152"/>
      <c r="B50" s="74"/>
      <c r="C50" s="62"/>
      <c r="D50" s="78"/>
      <c r="E50" s="63"/>
      <c r="F50" s="23" t="str">
        <f>IF(Tabulka32[[#This Row],[KAPACITA AKUMULACE
(kWh)]]=0,"",IF((Tabulka3[[#This Row],[pozemní instalace FVE (kW)]]+Tabulka3[[#This Row],[střešní instalace FVE (kW)]])=0,"V DANÉM PŘEDÁVACÍM MÍSTĚ NENÍ NAINSTALOVÁNA ŽÁDNÁ FVE",IF(Tabulka32[[#This Row],[KAPACITA AKUMULACE
(kWh)]]&lt;0.2*(Tabulka3[[#This Row],[pozemní instalace FVE (kW)]]+Tabulka3[[#This Row],[střešní instalace FVE (kW)]]),"BATERIE S KAPACITOU POD 20% VÝKONU FVE V DANÉM PM JE NEZPŮSOBILÁ",IF(Tabulka32[[#This Row],[KAPACITA AKUMULACE
(kWh)]]&gt;(Tabulka3[[#This Row],[pozemní instalace FVE (kW)]]+Tabulka3[[#This Row],[střešní instalace FVE (kW)]]),"KAPACITA PŘESAHUJÍCÍ VÝKON FVE V DANÉM PM UŽ DÁLE NEZVYŠUJE DOTACI",""))))</f>
        <v/>
      </c>
      <c r="G50" s="155"/>
      <c r="H50" s="145">
        <f>IF(OR(Tabulka32[[#This Row],[KAPACITA AKUMULACE
(kWh)]]&lt;0.2*(Tabulka3[[#This Row],[pozemní instalace FVE (kW)]]+Tabulka3[[#This Row],[střešní instalace FVE (kW)]]),Tabulka32[[#This Row],[KAPACITA AKUMULACE
(kWh)]]=0),0,IF(AND(Tabulka32[[#This Row],[KAPACITA AKUMULACE
(kWh)]]&lt;=1000,Tabulka32[[#This Row],[KAPACITA AKUMULACE
(kWh)]]&lt;=(Tabulka3[[#This Row],[pozemní instalace FVE (kW)]]+Tabulka3[[#This Row],[střešní instalace FVE (kW)]])),Tabulka32[[#This Row],[KAPACITA AKUMULACE
(kWh)]]*(-1230*LN(Tabulka32[[#This Row],[KAPACITA AKUMULACE
(kWh)]])+25460),IF(AND(Tabulka32[[#This Row],[KAPACITA AKUMULACE
(kWh)]]&gt;(Tabulka3[[#This Row],[pozemní instalace FVE (kW)]]+Tabulka3[[#This Row],[střešní instalace FVE (kW)]]),(Tabulka3[[#This Row],[pozemní instalace FVE (kW)]]+Tabulka3[[#This Row],[střešní instalace FVE (kW)]])&lt;=1000),(Tabulka3[[#This Row],[pozemní instalace FVE (kW)]]+Tabulka3[[#This Row],[střešní instalace FVE (kW)]])*(-1230*LN(Tabulka32[[#This Row],[KAPACITA AKUMULACE
(kWh)]])+25460),IF(AND((Tabulka3[[#This Row],[pozemní instalace FVE (kW)]]+Tabulka3[[#This Row],[střešní instalace FVE (kW)]])&gt;1000,Tabulka32[[#This Row],[KAPACITA AKUMULACE
(kWh)]]&gt;1000),1000*(-1230*LN(Tabulka32[[#This Row],[KAPACITA AKUMULACE
(kWh)]])+25460)))))</f>
        <v>0</v>
      </c>
      <c r="I50" s="139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</row>
    <row r="51" spans="1:24" ht="16.5" thickTop="1" thickBot="1" x14ac:dyDescent="0.3">
      <c r="A51" s="152"/>
      <c r="B51" s="74"/>
      <c r="C51" s="62"/>
      <c r="D51" s="78"/>
      <c r="E51" s="63"/>
      <c r="F51" s="23" t="str">
        <f>IF(Tabulka32[[#This Row],[KAPACITA AKUMULACE
(kWh)]]=0,"",IF((Tabulka3[[#This Row],[pozemní instalace FVE (kW)]]+Tabulka3[[#This Row],[střešní instalace FVE (kW)]])=0,"V DANÉM PŘEDÁVACÍM MÍSTĚ NENÍ NAINSTALOVÁNA ŽÁDNÁ FVE",IF(Tabulka32[[#This Row],[KAPACITA AKUMULACE
(kWh)]]&lt;0.2*(Tabulka3[[#This Row],[pozemní instalace FVE (kW)]]+Tabulka3[[#This Row],[střešní instalace FVE (kW)]]),"BATERIE S KAPACITOU POD 20% VÝKONU FVE V DANÉM PM JE NEZPŮSOBILÁ",IF(Tabulka32[[#This Row],[KAPACITA AKUMULACE
(kWh)]]&gt;(Tabulka3[[#This Row],[pozemní instalace FVE (kW)]]+Tabulka3[[#This Row],[střešní instalace FVE (kW)]]),"KAPACITA PŘESAHUJÍCÍ VÝKON FVE V DANÉM PM UŽ DÁLE NEZVYŠUJE DOTACI",""))))</f>
        <v/>
      </c>
      <c r="G51" s="155"/>
      <c r="H51" s="145">
        <f>IF(OR(Tabulka32[[#This Row],[KAPACITA AKUMULACE
(kWh)]]&lt;0.2*(Tabulka3[[#This Row],[pozemní instalace FVE (kW)]]+Tabulka3[[#This Row],[střešní instalace FVE (kW)]]),Tabulka32[[#This Row],[KAPACITA AKUMULACE
(kWh)]]=0),0,IF(AND(Tabulka32[[#This Row],[KAPACITA AKUMULACE
(kWh)]]&lt;=1000,Tabulka32[[#This Row],[KAPACITA AKUMULACE
(kWh)]]&lt;=(Tabulka3[[#This Row],[pozemní instalace FVE (kW)]]+Tabulka3[[#This Row],[střešní instalace FVE (kW)]])),Tabulka32[[#This Row],[KAPACITA AKUMULACE
(kWh)]]*(-1230*LN(Tabulka32[[#This Row],[KAPACITA AKUMULACE
(kWh)]])+25460),IF(AND(Tabulka32[[#This Row],[KAPACITA AKUMULACE
(kWh)]]&gt;(Tabulka3[[#This Row],[pozemní instalace FVE (kW)]]+Tabulka3[[#This Row],[střešní instalace FVE (kW)]]),(Tabulka3[[#This Row],[pozemní instalace FVE (kW)]]+Tabulka3[[#This Row],[střešní instalace FVE (kW)]])&lt;=1000),(Tabulka3[[#This Row],[pozemní instalace FVE (kW)]]+Tabulka3[[#This Row],[střešní instalace FVE (kW)]])*(-1230*LN(Tabulka32[[#This Row],[KAPACITA AKUMULACE
(kWh)]])+25460),IF(AND((Tabulka3[[#This Row],[pozemní instalace FVE (kW)]]+Tabulka3[[#This Row],[střešní instalace FVE (kW)]])&gt;1000,Tabulka32[[#This Row],[KAPACITA AKUMULACE
(kWh)]]&gt;1000),1000*(-1230*LN(Tabulka32[[#This Row],[KAPACITA AKUMULACE
(kWh)]])+25460)))))</f>
        <v>0</v>
      </c>
      <c r="I51" s="139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</row>
    <row r="52" spans="1:24" ht="16.5" thickTop="1" thickBot="1" x14ac:dyDescent="0.3">
      <c r="A52" s="152"/>
      <c r="B52" s="76"/>
      <c r="C52" s="64"/>
      <c r="D52" s="79"/>
      <c r="E52" s="65"/>
      <c r="F52" s="23" t="str">
        <f>IF(Tabulka32[[#This Row],[KAPACITA AKUMULACE
(kWh)]]=0,"",IF((Tabulka3[[#This Row],[pozemní instalace FVE (kW)]]+Tabulka3[[#This Row],[střešní instalace FVE (kW)]])=0,"V DANÉM PŘEDÁVACÍM MÍSTĚ NENÍ NAINSTALOVÁNA ŽÁDNÁ FVE",IF(Tabulka32[[#This Row],[KAPACITA AKUMULACE
(kWh)]]&lt;0.2*(Tabulka3[[#This Row],[pozemní instalace FVE (kW)]]+Tabulka3[[#This Row],[střešní instalace FVE (kW)]]),"BATERIE S KAPACITOU POD 20% VÝKONU FVE V DANÉM PM JE NEZPŮSOBILÁ",IF(Tabulka32[[#This Row],[KAPACITA AKUMULACE
(kWh)]]&gt;(Tabulka3[[#This Row],[pozemní instalace FVE (kW)]]+Tabulka3[[#This Row],[střešní instalace FVE (kW)]]),"KAPACITA PŘESAHUJÍCÍ VÝKON FVE V DANÉM PM UŽ DÁLE NEZVYŠUJE DOTACI",""))))</f>
        <v/>
      </c>
      <c r="G52" s="155"/>
      <c r="H52" s="145">
        <f>IF(OR(Tabulka32[[#This Row],[KAPACITA AKUMULACE
(kWh)]]&lt;0.2*(Tabulka3[[#This Row],[pozemní instalace FVE (kW)]]+Tabulka3[[#This Row],[střešní instalace FVE (kW)]]),Tabulka32[[#This Row],[KAPACITA AKUMULACE
(kWh)]]=0),0,IF(AND(Tabulka32[[#This Row],[KAPACITA AKUMULACE
(kWh)]]&lt;=1000,Tabulka32[[#This Row],[KAPACITA AKUMULACE
(kWh)]]&lt;=(Tabulka3[[#This Row],[pozemní instalace FVE (kW)]]+Tabulka3[[#This Row],[střešní instalace FVE (kW)]])),Tabulka32[[#This Row],[KAPACITA AKUMULACE
(kWh)]]*(-1230*LN(Tabulka32[[#This Row],[KAPACITA AKUMULACE
(kWh)]])+25460),IF(AND(Tabulka32[[#This Row],[KAPACITA AKUMULACE
(kWh)]]&gt;(Tabulka3[[#This Row],[pozemní instalace FVE (kW)]]+Tabulka3[[#This Row],[střešní instalace FVE (kW)]]),(Tabulka3[[#This Row],[pozemní instalace FVE (kW)]]+Tabulka3[[#This Row],[střešní instalace FVE (kW)]])&lt;=1000),(Tabulka3[[#This Row],[pozemní instalace FVE (kW)]]+Tabulka3[[#This Row],[střešní instalace FVE (kW)]])*(-1230*LN(Tabulka32[[#This Row],[KAPACITA AKUMULACE
(kWh)]])+25460),IF(AND((Tabulka3[[#This Row],[pozemní instalace FVE (kW)]]+Tabulka3[[#This Row],[střešní instalace FVE (kW)]])&gt;1000,Tabulka32[[#This Row],[KAPACITA AKUMULACE
(kWh)]]&gt;1000),1000*(-1230*LN(Tabulka32[[#This Row],[KAPACITA AKUMULACE
(kWh)]])+25460)))))</f>
        <v>0</v>
      </c>
      <c r="I52" s="139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</row>
    <row r="53" spans="1:24" ht="24" customHeight="1" thickTop="1" thickBot="1" x14ac:dyDescent="0.3">
      <c r="A53" s="153"/>
      <c r="B53" s="66" t="s">
        <v>9</v>
      </c>
      <c r="C53" s="67"/>
      <c r="D53" s="68">
        <f>SUBTOTAL(109,D3:D52)</f>
        <v>0</v>
      </c>
      <c r="E53" s="69"/>
      <c r="F53" s="69"/>
      <c r="G53" s="156"/>
      <c r="H53" s="146">
        <f>SUM(H3:H52)</f>
        <v>0</v>
      </c>
      <c r="I53" s="139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</row>
    <row r="54" spans="1:24" ht="15.75" hidden="1" thickTop="1" x14ac:dyDescent="0.25">
      <c r="A54" s="70"/>
      <c r="B54" s="71"/>
      <c r="C54" s="71"/>
      <c r="D54" s="33"/>
      <c r="E54" s="33"/>
      <c r="F54" s="33"/>
    </row>
    <row r="55" spans="1:24" ht="15.75" hidden="1" thickTop="1" x14ac:dyDescent="0.25">
      <c r="H55" s="24"/>
    </row>
    <row r="56" spans="1:24" ht="15.75" hidden="1" thickTop="1" x14ac:dyDescent="0.25">
      <c r="H56" s="72"/>
      <c r="I56" s="47"/>
      <c r="J56" s="47"/>
    </row>
  </sheetData>
  <sheetProtection password="CF9E" sheet="1" objects="1" scenarios="1"/>
  <mergeCells count="3">
    <mergeCell ref="A2:A53"/>
    <mergeCell ref="G2:G53"/>
    <mergeCell ref="A1:G1"/>
  </mergeCells>
  <pageMargins left="0.7" right="0.7" top="0.78740157499999996" bottom="0.78740157499999996" header="0.3" footer="0.3"/>
  <pageSetup paperSize="9" scale="68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U56"/>
  <sheetViews>
    <sheetView showGridLines="0" workbookViewId="0">
      <selection activeCell="H1" sqref="H1:XFD1048576"/>
    </sheetView>
  </sheetViews>
  <sheetFormatPr defaultColWidth="0" defaultRowHeight="15" zeroHeight="1" x14ac:dyDescent="0.25"/>
  <cols>
    <col min="1" max="1" width="5.7109375" style="15" customWidth="1"/>
    <col min="2" max="2" width="22.7109375" style="44" customWidth="1"/>
    <col min="3" max="3" width="4.7109375" style="44" customWidth="1"/>
    <col min="4" max="4" width="24.7109375" style="15" customWidth="1"/>
    <col min="5" max="5" width="4.7109375" style="15" customWidth="1"/>
    <col min="6" max="6" width="97.42578125" style="15" customWidth="1"/>
    <col min="7" max="7" width="5.5703125" style="15" customWidth="1"/>
    <col min="8" max="8" width="14.7109375" style="124" hidden="1"/>
    <col min="9" max="9" width="11.85546875" style="124" hidden="1"/>
    <col min="10" max="11" width="9.140625" style="124" hidden="1"/>
    <col min="12" max="12" width="10.28515625" style="124" hidden="1"/>
    <col min="13" max="13" width="10.5703125" style="124" hidden="1"/>
    <col min="14" max="14" width="9.28515625" style="124" hidden="1"/>
    <col min="15" max="15" width="11.85546875" style="124" hidden="1"/>
    <col min="16" max="16" width="9.28515625" style="124" hidden="1"/>
    <col min="17" max="17" width="16.28515625" style="124" hidden="1"/>
    <col min="18" max="21" width="12" style="15" hidden="1"/>
    <col min="22" max="16384" width="9.140625" style="15" hidden="1"/>
  </cols>
  <sheetData>
    <row r="1" spans="1:21" ht="21" customHeight="1" thickBot="1" x14ac:dyDescent="0.3">
      <c r="A1" s="157" t="s">
        <v>51</v>
      </c>
      <c r="B1" s="157"/>
      <c r="C1" s="157"/>
      <c r="D1" s="157"/>
      <c r="E1" s="157"/>
      <c r="F1" s="157"/>
      <c r="G1" s="157"/>
      <c r="H1" s="80"/>
      <c r="I1" s="80"/>
    </row>
    <row r="2" spans="1:21" s="20" customFormat="1" ht="38.25" customHeight="1" thickBot="1" x14ac:dyDescent="0.3">
      <c r="A2" s="158"/>
      <c r="B2" s="81" t="s">
        <v>32</v>
      </c>
      <c r="C2" s="13" t="s">
        <v>27</v>
      </c>
      <c r="D2" s="81" t="s">
        <v>36</v>
      </c>
      <c r="E2" s="13" t="s">
        <v>31</v>
      </c>
      <c r="F2" s="18" t="s">
        <v>30</v>
      </c>
      <c r="G2" s="159"/>
      <c r="H2" s="137" t="s">
        <v>21</v>
      </c>
      <c r="I2" s="137" t="s">
        <v>26</v>
      </c>
      <c r="J2" s="137" t="s">
        <v>24</v>
      </c>
      <c r="K2" s="137"/>
      <c r="L2" s="137" t="s">
        <v>25</v>
      </c>
      <c r="M2" s="137" t="s">
        <v>24</v>
      </c>
      <c r="N2" s="137"/>
      <c r="O2" s="137"/>
      <c r="P2" s="137"/>
      <c r="Q2" s="137"/>
      <c r="R2" s="19"/>
      <c r="S2" s="19"/>
      <c r="T2" s="19"/>
      <c r="U2" s="19"/>
    </row>
    <row r="3" spans="1:21" ht="15.75" thickBot="1" x14ac:dyDescent="0.3">
      <c r="A3" s="152"/>
      <c r="B3" s="73"/>
      <c r="C3" s="4"/>
      <c r="D3" s="77"/>
      <c r="E3" s="61"/>
      <c r="F3" s="171" t="str">
        <f>IF(Tabulka323[[#This Row],[HODINOVÁ VÝROBA VODÍKU (m3/hod)]]=0,"",IF((Tabulka3[[#This Row],[pozemní instalace FVE (kW)]]+Tabulka3[[#This Row],[střešní instalace FVE (kW)]])=0,"V DANÉM PŘEDÁVACÍM MÍSTĚ NENÍ NAINSTALOVÁNA ŽÁDNÁ FVE",IF(I3&lt;0.1*(Tabulka3[[#This Row],[pozemní instalace FVE (kW)]]+Tabulka3[[#This Row],[střešní instalace FVE (kW)]]),"ELEKTROLYZÉR S VÝKONEM POD 10% VÝKONU FVE V DANÉM PM JE NEZPŮSOBILÝ",IF(I3&gt;0.6*(Tabulka3[[#This Row],[pozemní instalace FVE (kW)]]+Tabulka3[[#This Row],[střešní instalace FVE (kW)]]),"VÝKON ELEKTROLYZÉRU PŘESAHUJÍCÍ 60 % VÝKONU FVE V DANÉM PM UŽ DÁLE NEZVYŠUJE DOTACI",IF(Tabulka32[[#This Row],[KAPACITA AKUMULACE
(kWh)]]&gt;(Tabulka3[[#This Row],[pozemní instalace FVE (kW)]]+Tabulka3[[#This Row],[střešní instalace FVE (kW)]]),"PODPORA PRO AKUMULACI V DANÉM PM UŽ JE PLNĚ VYČERPÁNA BATERIÍ",IF(I3&gt;(Tabulka3[[#This Row],[pozemní instalace FVE (kW)]]+Tabulka3[[#This Row],[střešní instalace FVE (kW)]]-Tabulka32[[#This Row],[KAPACITA AKUMULACE
(kWh)]]),"VÝKON ELEKTROLYZÉRU PŘESAHUJÍCÍ VÝKON FVE PO ODEČTENÍ KAPACITY BATERIE V DANÉM PM UŽ DÁLE NEZVYŠUJE DOTACI",""))))))</f>
        <v/>
      </c>
      <c r="G3" s="155"/>
      <c r="H3" s="138">
        <f>IF(OR(D3&lt;5,D3&gt;200,I3&lt;0.1*(FVE!D3+FVE!$F3),'Bateriová úložiště'!D3&gt;=(FVE!D3+FVE!$F3),'Bateriová úložiště'!D3&gt;=1000),0,IF(AND(I3&lt;=0.6*(FVE!D3+FVE!$F3),I3&lt;=0.6*1000,(I3+'Bateriová úložiště'!D3)&lt;=(FVE!D3+FVE!$F3)),(1178663.6*D3^0.787),IF(0.6*(FVE!D3+FVE!$F3)&lt;((FVE!D3+FVE!$F3)-'Bateriová úložiště'!D3),(0.6*(FVE!D3+FVE!$F3)/I3)*(1178663.6*D3^0.787),IF(0.6*(FVE!D3+FVE!$F3)&gt;=((FVE!D3+FVE!$F3)-'Bateriová úložiště'!D3),((FVE!D3+FVE!$F3-'Bateriová úložiště'!D3)/I3)*(1178663.6*D3^0.787),0))))</f>
        <v>0</v>
      </c>
      <c r="I3" s="138">
        <f>6.241*D3^0.961</f>
        <v>0</v>
      </c>
      <c r="J3" s="138">
        <f>I3</f>
        <v>0</v>
      </c>
      <c r="K3" s="138"/>
      <c r="L3" s="138" t="e">
        <f>6.241*ABS(F3)^0.961</f>
        <v>#VALUE!</v>
      </c>
      <c r="M3" s="138" t="e">
        <f>6.241*(SUM(ABS($F$3:F3))^0.961)</f>
        <v>#VALUE!</v>
      </c>
      <c r="N3" s="124">
        <f>(I3/6.2807)^(1/0.959)</f>
        <v>0</v>
      </c>
      <c r="O3" s="138" t="e">
        <f>(L3/6.2807)^(1/0.959)</f>
        <v>#VALUE!</v>
      </c>
      <c r="P3" s="138">
        <f>(J3/6.2807)^(1/0.959)</f>
        <v>0</v>
      </c>
      <c r="Q3" s="168" t="e">
        <f>J3/(FVE!$D$54+FVE!$F$54)</f>
        <v>#DIV/0!</v>
      </c>
      <c r="R3" s="14" t="e">
        <f>0.6*(FVE!$D$54+FVE!$F$54)-J2</f>
        <v>#VALUE!</v>
      </c>
      <c r="S3" s="24" t="e">
        <f>(FVE!$D$54+FVE!$F$54)-'Bateriová úložiště'!$D$53-J2</f>
        <v>#VALUE!</v>
      </c>
      <c r="T3" s="14" t="e">
        <f>(R3/6.2807)^(1/0.959)</f>
        <v>#VALUE!</v>
      </c>
      <c r="U3" s="14" t="e">
        <f>(S3/6.2807)^(1/0.959)</f>
        <v>#VALUE!</v>
      </c>
    </row>
    <row r="4" spans="1:21" ht="16.5" thickTop="1" thickBot="1" x14ac:dyDescent="0.3">
      <c r="A4" s="152"/>
      <c r="B4" s="74"/>
      <c r="C4" s="5"/>
      <c r="D4" s="78"/>
      <c r="E4" s="63"/>
      <c r="F4" s="171" t="str">
        <f>IF(Tabulka323[[#This Row],[HODINOVÁ VÝROBA VODÍKU (m3/hod)]]=0,"",IF((Tabulka3[[#This Row],[pozemní instalace FVE (kW)]]+Tabulka3[[#This Row],[střešní instalace FVE (kW)]])=0,"V DANÉM PŘEDÁVACÍM MÍSTĚ NENÍ NAINSTALOVÁNA ŽÁDNÁ FVE",IF(I4&lt;0.1*(Tabulka3[[#This Row],[pozemní instalace FVE (kW)]]+Tabulka3[[#This Row],[střešní instalace FVE (kW)]]),"ELEKTROLYZÉR S VÝKONEM POD 10% VÝKONU FVE V DANÉM PM JE NEZPŮSOBILÝ",IF(I4&gt;0.6*(Tabulka3[[#This Row],[pozemní instalace FVE (kW)]]+Tabulka3[[#This Row],[střešní instalace FVE (kW)]]),"VÝKON ELEKTROLYZÉRU PŘESAHUJÍCÍ 60 % VÝKONU FVE V DANÉM PM UŽ DÁLE NEZVYŠUJE DOTACI",IF(Tabulka32[[#This Row],[KAPACITA AKUMULACE
(kWh)]]&gt;(Tabulka3[[#This Row],[pozemní instalace FVE (kW)]]+Tabulka3[[#This Row],[střešní instalace FVE (kW)]]),"PODPORA PRO AKUMULACI V DANÉM PM UŽ JE PLNĚ VYČERPÁNA BATERIÍ",IF(I4&gt;(Tabulka3[[#This Row],[pozemní instalace FVE (kW)]]+Tabulka3[[#This Row],[střešní instalace FVE (kW)]]-Tabulka32[[#This Row],[KAPACITA AKUMULACE
(kWh)]]),"VÝKON ELEKTROLYZÉRU PŘESAHUJÍCÍ VÝKON FVE PO ODEČTENÍ KAPACITY BATERIE V DANÉM PM UŽ DÁLE NEZVYŠUJE DOTACI",""))))))</f>
        <v/>
      </c>
      <c r="G4" s="155"/>
      <c r="H4" s="138">
        <f>IF(OR(D4&lt;5,D4&gt;200,I4&lt;0.1*(FVE!D4+FVE!$F4),'Bateriová úložiště'!D4&gt;=(FVE!D4+FVE!$F4),'Bateriová úložiště'!D4&gt;=1000),0,IF(AND(I4&lt;=0.6*(FVE!D4+FVE!$F4),I4&lt;=0.6*1000,(I4+'Bateriová úložiště'!D4)&lt;=(FVE!D4+FVE!$F4)),(1178663.6*D4^0.787),IF(0.6*(FVE!D4+FVE!$F4)&lt;((FVE!D4+FVE!$F4)-'Bateriová úložiště'!D4),(0.6*(FVE!D4+FVE!$F4)/I4)*(1178663.6*D4^0.787),IF(0.6*(FVE!D4+FVE!$F4)&gt;=((FVE!D4+FVE!$F4)-'Bateriová úložiště'!D4),((FVE!D4+FVE!$F4-'Bateriová úložiště'!D4)/I4)*(1178663.6*D4^0.787),0))))</f>
        <v>0</v>
      </c>
      <c r="I4" s="138">
        <f t="shared" ref="I4:I52" si="0">6.241*D4^0.961</f>
        <v>0</v>
      </c>
      <c r="J4" s="138">
        <f>SUM($I$3:I4)</f>
        <v>0</v>
      </c>
      <c r="K4" s="138"/>
      <c r="L4" s="138" t="e">
        <f t="shared" ref="L4:L52" si="1">6.241*ABS(F4)^0.961</f>
        <v>#VALUE!</v>
      </c>
      <c r="M4" s="138" t="e">
        <f>6.241*(SUM(ABS($F$3:F4))^0.961)</f>
        <v>#VALUE!</v>
      </c>
      <c r="N4" s="124">
        <f>(I4/6.2807)^(1/0.959)</f>
        <v>0</v>
      </c>
      <c r="O4" s="138" t="e">
        <f t="shared" ref="O4:O6" si="2">(L4/6.2807)^(1/0.959)</f>
        <v>#VALUE!</v>
      </c>
      <c r="P4" s="138">
        <f>(J4/6.2807)^(1/0.959)</f>
        <v>0</v>
      </c>
      <c r="Q4" s="168" t="e">
        <f>J4/(FVE!$D$54+FVE!$F$54)</f>
        <v>#DIV/0!</v>
      </c>
      <c r="R4" s="24">
        <f>0.6*(FVE!$D$54+FVE!$F$54)-J3</f>
        <v>0</v>
      </c>
      <c r="S4" s="24">
        <f>(FVE!$D$54+FVE!$F$54)-'Bateriová úložiště'!$D$53-J3</f>
        <v>0</v>
      </c>
      <c r="T4" s="24">
        <f>(R4/6.2807)^(1/0.959)</f>
        <v>0</v>
      </c>
      <c r="U4" s="24">
        <f t="shared" ref="U4:U5" si="3">(S4/6.2807)^(1/0.959)</f>
        <v>0</v>
      </c>
    </row>
    <row r="5" spans="1:21" ht="16.5" thickTop="1" thickBot="1" x14ac:dyDescent="0.3">
      <c r="A5" s="152"/>
      <c r="B5" s="74"/>
      <c r="C5" s="5"/>
      <c r="D5" s="78"/>
      <c r="E5" s="63"/>
      <c r="F5" s="171" t="str">
        <f>IF(Tabulka323[[#This Row],[HODINOVÁ VÝROBA VODÍKU (m3/hod)]]=0,"",IF((Tabulka3[[#This Row],[pozemní instalace FVE (kW)]]+Tabulka3[[#This Row],[střešní instalace FVE (kW)]])=0,"V DANÉM PŘEDÁVACÍM MÍSTĚ NENÍ NAINSTALOVÁNA ŽÁDNÁ FVE",IF(I5&lt;0.1*(Tabulka3[[#This Row],[pozemní instalace FVE (kW)]]+Tabulka3[[#This Row],[střešní instalace FVE (kW)]]),"ELEKTROLYZÉR S VÝKONEM POD 10% VÝKONU FVE V DANÉM PM JE NEZPŮSOBILÝ",IF(I5&gt;0.6*(Tabulka3[[#This Row],[pozemní instalace FVE (kW)]]+Tabulka3[[#This Row],[střešní instalace FVE (kW)]]),"VÝKON ELEKTROLYZÉRU PŘESAHUJÍCÍ 60 % VÝKONU FVE V DANÉM PM UŽ DÁLE NEZVYŠUJE DOTACI",IF(Tabulka32[[#This Row],[KAPACITA AKUMULACE
(kWh)]]&gt;(Tabulka3[[#This Row],[pozemní instalace FVE (kW)]]+Tabulka3[[#This Row],[střešní instalace FVE (kW)]]),"PODPORA PRO AKUMULACI V DANÉM PM UŽ JE PLNĚ VYČERPÁNA BATERIÍ",IF(I5&gt;(Tabulka3[[#This Row],[pozemní instalace FVE (kW)]]+Tabulka3[[#This Row],[střešní instalace FVE (kW)]]-Tabulka32[[#This Row],[KAPACITA AKUMULACE
(kWh)]]),"VÝKON ELEKTROLYZÉRU PŘESAHUJÍCÍ VÝKON FVE PO ODEČTENÍ KAPACITY BATERIE V DANÉM PM UŽ DÁLE NEZVYŠUJE DOTACI",""))))))</f>
        <v/>
      </c>
      <c r="G5" s="155"/>
      <c r="H5" s="138">
        <f>IF(OR(D5&lt;5,D5&gt;200,I5&lt;0.1*(FVE!D5+FVE!$F5),'Bateriová úložiště'!D5&gt;=(FVE!D5+FVE!$F5),'Bateriová úložiště'!D5&gt;=1000),0,IF(AND(I5&lt;=0.6*(FVE!D5+FVE!$F5),I5&lt;=0.6*1000,(I5+'Bateriová úložiště'!D5)&lt;=(FVE!D5+FVE!$F5)),(1178663.6*D5^0.787),IF(0.6*(FVE!D5+FVE!$F5)&lt;((FVE!D5+FVE!$F5)-'Bateriová úložiště'!D5),(0.6*(FVE!D5+FVE!$F5)/I5)*(1178663.6*D5^0.787),IF(0.6*(FVE!D5+FVE!$F5)&gt;=((FVE!D5+FVE!$F5)-'Bateriová úložiště'!D5),((FVE!D5+FVE!$F5-'Bateriová úložiště'!D5)/I5)*(1178663.6*D5^0.787),0))))</f>
        <v>0</v>
      </c>
      <c r="I5" s="138">
        <f t="shared" si="0"/>
        <v>0</v>
      </c>
      <c r="J5" s="138">
        <f>SUM($I$3:I5)</f>
        <v>0</v>
      </c>
      <c r="K5" s="138"/>
      <c r="L5" s="138" t="e">
        <f t="shared" si="1"/>
        <v>#VALUE!</v>
      </c>
      <c r="M5" s="138" t="e">
        <f>6.241*(SUM(ABS($F$3:F5))^0.961)</f>
        <v>#VALUE!</v>
      </c>
      <c r="N5" s="124">
        <f t="shared" ref="N5:N7" si="4">(I5/6.2807)^(1/0.959)</f>
        <v>0</v>
      </c>
      <c r="O5" s="138" t="e">
        <f t="shared" si="2"/>
        <v>#VALUE!</v>
      </c>
      <c r="P5" s="138">
        <f t="shared" ref="P5:P6" si="5">(J5/6.2807)^(1/0.959)</f>
        <v>0</v>
      </c>
      <c r="Q5" s="168" t="e">
        <f>J5/(FVE!$D$54+FVE!$F$54)</f>
        <v>#DIV/0!</v>
      </c>
      <c r="R5" s="24">
        <f>0.6*(FVE!$D$54+FVE!$F$54)-J4</f>
        <v>0</v>
      </c>
      <c r="S5" s="24">
        <f>(FVE!$D$54+FVE!$F$54)-'Bateriová úložiště'!$D$53-J4</f>
        <v>0</v>
      </c>
      <c r="T5" s="24">
        <f>(R5/6.2807)^(1/0.959)</f>
        <v>0</v>
      </c>
      <c r="U5" s="24">
        <f t="shared" si="3"/>
        <v>0</v>
      </c>
    </row>
    <row r="6" spans="1:21" ht="16.5" thickTop="1" thickBot="1" x14ac:dyDescent="0.3">
      <c r="A6" s="152"/>
      <c r="B6" s="74"/>
      <c r="C6" s="5"/>
      <c r="D6" s="78"/>
      <c r="E6" s="63"/>
      <c r="F6" s="171" t="str">
        <f>IF(Tabulka323[[#This Row],[HODINOVÁ VÝROBA VODÍKU (m3/hod)]]=0,"",IF((Tabulka3[[#This Row],[pozemní instalace FVE (kW)]]+Tabulka3[[#This Row],[střešní instalace FVE (kW)]])=0,"V DANÉM PŘEDÁVACÍM MÍSTĚ NENÍ NAINSTALOVÁNA ŽÁDNÁ FVE",IF(I6&lt;0.1*(Tabulka3[[#This Row],[pozemní instalace FVE (kW)]]+Tabulka3[[#This Row],[střešní instalace FVE (kW)]]),"ELEKTROLYZÉR S VÝKONEM POD 10% VÝKONU FVE V DANÉM PM JE NEZPŮSOBILÝ",IF(I6&gt;0.6*(Tabulka3[[#This Row],[pozemní instalace FVE (kW)]]+Tabulka3[[#This Row],[střešní instalace FVE (kW)]]),"VÝKON ELEKTROLYZÉRU PŘESAHUJÍCÍ 60 % VÝKONU FVE V DANÉM PM UŽ DÁLE NEZVYŠUJE DOTACI",IF(Tabulka32[[#This Row],[KAPACITA AKUMULACE
(kWh)]]&gt;(Tabulka3[[#This Row],[pozemní instalace FVE (kW)]]+Tabulka3[[#This Row],[střešní instalace FVE (kW)]]),"PODPORA PRO AKUMULACI V DANÉM PM UŽ JE PLNĚ VYČERPÁNA BATERIÍ",IF(I6&gt;(Tabulka3[[#This Row],[pozemní instalace FVE (kW)]]+Tabulka3[[#This Row],[střešní instalace FVE (kW)]]-Tabulka32[[#This Row],[KAPACITA AKUMULACE
(kWh)]]),"VÝKON ELEKTROLYZÉRU PŘESAHUJÍCÍ VÝKON FVE PO ODEČTENÍ KAPACITY BATERIE V DANÉM PM UŽ DÁLE NEZVYŠUJE DOTACI",""))))))</f>
        <v/>
      </c>
      <c r="G6" s="155"/>
      <c r="H6" s="138">
        <f>IF(OR(D6&lt;5,D6&gt;200,I6&lt;0.1*(FVE!D6+FVE!$F6),'Bateriová úložiště'!D6&gt;=(FVE!D6+FVE!$F6),'Bateriová úložiště'!D6&gt;=1000),0,IF(AND(I6&lt;=0.6*(FVE!D6+FVE!$F6),I6&lt;=0.6*1000,(I6+'Bateriová úložiště'!D6)&lt;=(FVE!D6+FVE!$F6)),(1178663.6*D6^0.787),IF(0.6*(FVE!D6+FVE!$F6)&lt;((FVE!D6+FVE!$F6)-'Bateriová úložiště'!D6),(0.6*(FVE!D6+FVE!$F6)/I6)*(1178663.6*D6^0.787),IF(0.6*(FVE!D6+FVE!$F6)&gt;=((FVE!D6+FVE!$F6)-'Bateriová úložiště'!D6),((FVE!D6+FVE!$F6-'Bateriová úložiště'!D6)/I6)*(1178663.6*D6^0.787),0))))</f>
        <v>0</v>
      </c>
      <c r="I6" s="138">
        <f t="shared" si="0"/>
        <v>0</v>
      </c>
      <c r="J6" s="138">
        <f>SUM($I$3:I6)</f>
        <v>0</v>
      </c>
      <c r="K6" s="138"/>
      <c r="L6" s="138" t="e">
        <f t="shared" si="1"/>
        <v>#VALUE!</v>
      </c>
      <c r="M6" s="138" t="e">
        <f>6.241*(SUM(ABS($F$3:F6))^0.961)</f>
        <v>#VALUE!</v>
      </c>
      <c r="N6" s="124">
        <f t="shared" si="4"/>
        <v>0</v>
      </c>
      <c r="O6" s="138" t="e">
        <f t="shared" si="2"/>
        <v>#VALUE!</v>
      </c>
      <c r="P6" s="138">
        <f t="shared" si="5"/>
        <v>0</v>
      </c>
      <c r="Q6" s="168" t="e">
        <f>J6/(FVE!$D$54+FVE!$F$54)</f>
        <v>#DIV/0!</v>
      </c>
      <c r="R6" s="24">
        <f>J3</f>
        <v>0</v>
      </c>
      <c r="S6" s="24">
        <f>(FVE!$D$54+FVE!$F$54)-'Bateriová úložiště'!$D$53-J5</f>
        <v>0</v>
      </c>
      <c r="T6" s="24">
        <f t="shared" ref="T6" si="6">(R6/6.2807)^(1/0.959)</f>
        <v>0</v>
      </c>
      <c r="U6" s="14"/>
    </row>
    <row r="7" spans="1:21" ht="16.5" thickTop="1" thickBot="1" x14ac:dyDescent="0.3">
      <c r="A7" s="152"/>
      <c r="B7" s="74"/>
      <c r="C7" s="5"/>
      <c r="D7" s="78"/>
      <c r="E7" s="63"/>
      <c r="F7" s="171" t="str">
        <f>IF(Tabulka323[[#This Row],[HODINOVÁ VÝROBA VODÍKU (m3/hod)]]=0,"",IF((Tabulka3[[#This Row],[pozemní instalace FVE (kW)]]+Tabulka3[[#This Row],[střešní instalace FVE (kW)]])=0,"V DANÉM PŘEDÁVACÍM MÍSTĚ NENÍ NAINSTALOVÁNA ŽÁDNÁ FVE",IF(I7&lt;0.1*(Tabulka3[[#This Row],[pozemní instalace FVE (kW)]]+Tabulka3[[#This Row],[střešní instalace FVE (kW)]]),"ELEKTROLYZÉR S VÝKONEM POD 10% VÝKONU FVE V DANÉM PM JE NEZPŮSOBILÝ",IF(I7&gt;0.6*(Tabulka3[[#This Row],[pozemní instalace FVE (kW)]]+Tabulka3[[#This Row],[střešní instalace FVE (kW)]]),"VÝKON ELEKTROLYZÉRU PŘESAHUJÍCÍ 60 % VÝKONU FVE V DANÉM PM UŽ DÁLE NEZVYŠUJE DOTACI",IF(Tabulka32[[#This Row],[KAPACITA AKUMULACE
(kWh)]]&gt;(Tabulka3[[#This Row],[pozemní instalace FVE (kW)]]+Tabulka3[[#This Row],[střešní instalace FVE (kW)]]),"PODPORA PRO AKUMULACI V DANÉM PM UŽ JE PLNĚ VYČERPÁNA BATERIÍ",IF(I7&gt;(Tabulka3[[#This Row],[pozemní instalace FVE (kW)]]+Tabulka3[[#This Row],[střešní instalace FVE (kW)]]-Tabulka32[[#This Row],[KAPACITA AKUMULACE
(kWh)]]),"VÝKON ELEKTROLYZÉRU PŘESAHUJÍCÍ VÝKON FVE PO ODEČTENÍ KAPACITY BATERIE V DANÉM PM UŽ DÁLE NEZVYŠUJE DOTACI",""))))))</f>
        <v/>
      </c>
      <c r="G7" s="155"/>
      <c r="H7" s="138">
        <f>IF(OR(D7&lt;5,D7&gt;200,I7&lt;0.1*(FVE!D7+FVE!$F7),'Bateriová úložiště'!D7&gt;=(FVE!D7+FVE!$F7),'Bateriová úložiště'!D7&gt;=1000),0,IF(AND(I7&lt;=0.6*(FVE!D7+FVE!$F7),I7&lt;=0.6*1000,(I7+'Bateriová úložiště'!D7)&lt;=(FVE!D7+FVE!$F7)),(1178663.6*D7^0.787),IF(0.6*(FVE!D7+FVE!$F7)&lt;((FVE!D7+FVE!$F7)-'Bateriová úložiště'!D7),(0.6*(FVE!D7+FVE!$F7)/I7)*(1178663.6*D7^0.787),IF(0.6*(FVE!D7+FVE!$F7)&gt;=((FVE!D7+FVE!$F7)-'Bateriová úložiště'!D7),((FVE!D7+FVE!$F7-'Bateriová úložiště'!D7)/I7)*(1178663.6*D7^0.787),0))))</f>
        <v>0</v>
      </c>
      <c r="I7" s="138">
        <f t="shared" si="0"/>
        <v>0</v>
      </c>
      <c r="J7" s="138">
        <f>SUM($I$3:I7)</f>
        <v>0</v>
      </c>
      <c r="K7" s="138"/>
      <c r="L7" s="138" t="e">
        <f t="shared" si="1"/>
        <v>#VALUE!</v>
      </c>
      <c r="M7" s="138" t="e">
        <f>6.241*(SUM(ABS($F$3:F7))^0.961)</f>
        <v>#VALUE!</v>
      </c>
      <c r="N7" s="124">
        <f t="shared" si="4"/>
        <v>0</v>
      </c>
      <c r="O7" s="138"/>
      <c r="P7" s="138">
        <f>(J7/6.2807)^(1/0.959)</f>
        <v>0</v>
      </c>
      <c r="Q7" s="168" t="e">
        <f>J7/(FVE!$D$54+FVE!$F$54)</f>
        <v>#DIV/0!</v>
      </c>
      <c r="R7" s="24">
        <v>2000</v>
      </c>
      <c r="S7" s="24">
        <f>(FVE!$D$54+FVE!$F$54)-'Bateriová úložiště'!$D$53-J6</f>
        <v>0</v>
      </c>
      <c r="T7" s="24">
        <f>(R7/6.2807)^(1/0.959)</f>
        <v>407.41152638348672</v>
      </c>
      <c r="U7" s="14"/>
    </row>
    <row r="8" spans="1:21" ht="16.5" thickTop="1" thickBot="1" x14ac:dyDescent="0.3">
      <c r="A8" s="152"/>
      <c r="B8" s="74"/>
      <c r="C8" s="5"/>
      <c r="D8" s="78"/>
      <c r="E8" s="63"/>
      <c r="F8" s="171" t="str">
        <f>IF(Tabulka323[[#This Row],[HODINOVÁ VÝROBA VODÍKU (m3/hod)]]=0,"",IF((Tabulka3[[#This Row],[pozemní instalace FVE (kW)]]+Tabulka3[[#This Row],[střešní instalace FVE (kW)]])=0,"V DANÉM PŘEDÁVACÍM MÍSTĚ NENÍ NAINSTALOVÁNA ŽÁDNÁ FVE",IF(I8&lt;0.1*(Tabulka3[[#This Row],[pozemní instalace FVE (kW)]]+Tabulka3[[#This Row],[střešní instalace FVE (kW)]]),"ELEKTROLYZÉR S VÝKONEM POD 10% VÝKONU FVE V DANÉM PM JE NEZPŮSOBILÝ",IF(I8&gt;0.6*(Tabulka3[[#This Row],[pozemní instalace FVE (kW)]]+Tabulka3[[#This Row],[střešní instalace FVE (kW)]]),"VÝKON ELEKTROLYZÉRU PŘESAHUJÍCÍ 60 % VÝKONU FVE V DANÉM PM UŽ DÁLE NEZVYŠUJE DOTACI",IF(Tabulka32[[#This Row],[KAPACITA AKUMULACE
(kWh)]]&gt;(Tabulka3[[#This Row],[pozemní instalace FVE (kW)]]+Tabulka3[[#This Row],[střešní instalace FVE (kW)]]),"PODPORA PRO AKUMULACI V DANÉM PM UŽ JE PLNĚ VYČERPÁNA BATERIÍ",IF(I8&gt;(Tabulka3[[#This Row],[pozemní instalace FVE (kW)]]+Tabulka3[[#This Row],[střešní instalace FVE (kW)]]-Tabulka32[[#This Row],[KAPACITA AKUMULACE
(kWh)]]),"VÝKON ELEKTROLYZÉRU PŘESAHUJÍCÍ VÝKON FVE PO ODEČTENÍ KAPACITY BATERIE V DANÉM PM UŽ DÁLE NEZVYŠUJE DOTACI",""))))))</f>
        <v/>
      </c>
      <c r="G8" s="155"/>
      <c r="H8" s="138">
        <f>IF(OR(D8&lt;5,D8&gt;200,I8&lt;0.1*(FVE!D8+FVE!$F8),'Bateriová úložiště'!D8&gt;=(FVE!D8+FVE!$F8),'Bateriová úložiště'!D8&gt;=1000),0,IF(AND(I8&lt;=0.6*(FVE!D8+FVE!$F8),I8&lt;=0.6*1000,(I8+'Bateriová úložiště'!D8)&lt;=(FVE!D8+FVE!$F8)),(1178663.6*D8^0.787),IF(0.6*(FVE!D8+FVE!$F8)&lt;((FVE!D8+FVE!$F8)-'Bateriová úložiště'!D8),(0.6*(FVE!D8+FVE!$F8)/I8)*(1178663.6*D8^0.787),IF(0.6*(FVE!D8+FVE!$F8)&gt;=((FVE!D8+FVE!$F8)-'Bateriová úložiště'!D8),((FVE!D8+FVE!$F8-'Bateriová úložiště'!D8)/I8)*(1178663.6*D8^0.787),0))))</f>
        <v>0</v>
      </c>
      <c r="I8" s="138">
        <f t="shared" si="0"/>
        <v>0</v>
      </c>
      <c r="J8" s="138">
        <f>SUM($I$3:I8)</f>
        <v>0</v>
      </c>
      <c r="K8" s="138"/>
      <c r="L8" s="138" t="e">
        <f t="shared" si="1"/>
        <v>#VALUE!</v>
      </c>
      <c r="M8" s="138" t="e">
        <f>6.241*(SUM(ABS($F$3:F8))^0.961)</f>
        <v>#VALUE!</v>
      </c>
      <c r="O8" s="138"/>
      <c r="R8" s="14"/>
      <c r="S8" s="14"/>
      <c r="T8" s="14"/>
      <c r="U8" s="14"/>
    </row>
    <row r="9" spans="1:21" ht="16.5" thickTop="1" thickBot="1" x14ac:dyDescent="0.3">
      <c r="A9" s="152"/>
      <c r="B9" s="74"/>
      <c r="C9" s="5"/>
      <c r="D9" s="78"/>
      <c r="E9" s="63"/>
      <c r="F9" s="171" t="str">
        <f>IF(Tabulka323[[#This Row],[HODINOVÁ VÝROBA VODÍKU (m3/hod)]]=0,"",IF((Tabulka3[[#This Row],[pozemní instalace FVE (kW)]]+Tabulka3[[#This Row],[střešní instalace FVE (kW)]])=0,"V DANÉM PŘEDÁVACÍM MÍSTĚ NENÍ NAINSTALOVÁNA ŽÁDNÁ FVE",IF(I9&lt;0.1*(Tabulka3[[#This Row],[pozemní instalace FVE (kW)]]+Tabulka3[[#This Row],[střešní instalace FVE (kW)]]),"ELEKTROLYZÉR S VÝKONEM POD 10% VÝKONU FVE V DANÉM PM JE NEZPŮSOBILÝ",IF(I9&gt;0.6*(Tabulka3[[#This Row],[pozemní instalace FVE (kW)]]+Tabulka3[[#This Row],[střešní instalace FVE (kW)]]),"VÝKON ELEKTROLYZÉRU PŘESAHUJÍCÍ 60 % VÝKONU FVE V DANÉM PM UŽ DÁLE NEZVYŠUJE DOTACI",IF(Tabulka32[[#This Row],[KAPACITA AKUMULACE
(kWh)]]&gt;(Tabulka3[[#This Row],[pozemní instalace FVE (kW)]]+Tabulka3[[#This Row],[střešní instalace FVE (kW)]]),"PODPORA PRO AKUMULACI V DANÉM PM UŽ JE PLNĚ VYČERPÁNA BATERIÍ",IF(I9&gt;(Tabulka3[[#This Row],[pozemní instalace FVE (kW)]]+Tabulka3[[#This Row],[střešní instalace FVE (kW)]]-Tabulka32[[#This Row],[KAPACITA AKUMULACE
(kWh)]]),"VÝKON ELEKTROLYZÉRU PŘESAHUJÍCÍ VÝKON FVE PO ODEČTENÍ KAPACITY BATERIE V DANÉM PM UŽ DÁLE NEZVYŠUJE DOTACI",""))))))</f>
        <v/>
      </c>
      <c r="G9" s="155"/>
      <c r="H9" s="138">
        <f>IF(OR(D9&lt;5,D9&gt;200,I9&lt;0.1*(FVE!D9+FVE!$F9),'Bateriová úložiště'!D9&gt;=(FVE!D9+FVE!$F9),'Bateriová úložiště'!D9&gt;=1000),0,IF(AND(I9&lt;=0.6*(FVE!D9+FVE!$F9),I9&lt;=0.6*1000,(I9+'Bateriová úložiště'!D9)&lt;=(FVE!D9+FVE!$F9)),(1178663.6*D9^0.787),IF(0.6*(FVE!D9+FVE!$F9)&lt;((FVE!D9+FVE!$F9)-'Bateriová úložiště'!D9),(0.6*(FVE!D9+FVE!$F9)/I9)*(1178663.6*D9^0.787),IF(0.6*(FVE!D9+FVE!$F9)&gt;=((FVE!D9+FVE!$F9)-'Bateriová úložiště'!D9),((FVE!D9+FVE!$F9-'Bateriová úložiště'!D9)/I9)*(1178663.6*D9^0.787),0))))</f>
        <v>0</v>
      </c>
      <c r="I9" s="138">
        <f t="shared" si="0"/>
        <v>0</v>
      </c>
      <c r="J9" s="138">
        <f>SUM($I$3:I9)</f>
        <v>0</v>
      </c>
      <c r="K9" s="138"/>
      <c r="L9" s="138" t="e">
        <f t="shared" si="1"/>
        <v>#VALUE!</v>
      </c>
      <c r="M9" s="138" t="e">
        <f>6.241*(SUM(ABS($F$3:F9))^0.961)</f>
        <v>#VALUE!</v>
      </c>
      <c r="R9" s="14"/>
      <c r="S9" s="14"/>
      <c r="T9" s="14"/>
      <c r="U9" s="14"/>
    </row>
    <row r="10" spans="1:21" ht="16.5" thickTop="1" thickBot="1" x14ac:dyDescent="0.3">
      <c r="A10" s="152"/>
      <c r="B10" s="74"/>
      <c r="C10" s="5"/>
      <c r="D10" s="77"/>
      <c r="E10" s="63"/>
      <c r="F10" s="171" t="str">
        <f>IF(Tabulka323[[#This Row],[HODINOVÁ VÝROBA VODÍKU (m3/hod)]]=0,"",IF((Tabulka3[[#This Row],[pozemní instalace FVE (kW)]]+Tabulka3[[#This Row],[střešní instalace FVE (kW)]])=0,"V DANÉM PŘEDÁVACÍM MÍSTĚ NENÍ NAINSTALOVÁNA ŽÁDNÁ FVE",IF(I10&lt;0.1*(Tabulka3[[#This Row],[pozemní instalace FVE (kW)]]+Tabulka3[[#This Row],[střešní instalace FVE (kW)]]),"ELEKTROLYZÉR S VÝKONEM POD 10% VÝKONU FVE V DANÉM PM JE NEZPŮSOBILÝ",IF(I10&gt;0.6*(Tabulka3[[#This Row],[pozemní instalace FVE (kW)]]+Tabulka3[[#This Row],[střešní instalace FVE (kW)]]),"VÝKON ELEKTROLYZÉRU PŘESAHUJÍCÍ 60 % VÝKONU FVE V DANÉM PM UŽ DÁLE NEZVYŠUJE DOTACI",IF(Tabulka32[[#This Row],[KAPACITA AKUMULACE
(kWh)]]&gt;(Tabulka3[[#This Row],[pozemní instalace FVE (kW)]]+Tabulka3[[#This Row],[střešní instalace FVE (kW)]]),"PODPORA PRO AKUMULACI V DANÉM PM UŽ JE PLNĚ VYČERPÁNA BATERIÍ",IF(I10&gt;(Tabulka3[[#This Row],[pozemní instalace FVE (kW)]]+Tabulka3[[#This Row],[střešní instalace FVE (kW)]]-Tabulka32[[#This Row],[KAPACITA AKUMULACE
(kWh)]]),"VÝKON ELEKTROLYZÉRU PŘESAHUJÍCÍ VÝKON FVE PO ODEČTENÍ KAPACITY BATERIE V DANÉM PM UŽ DÁLE NEZVYŠUJE DOTACI",""))))))</f>
        <v/>
      </c>
      <c r="G10" s="155"/>
      <c r="H10" s="138">
        <f>IF(OR(D10&lt;5,D10&gt;200,I10&lt;0.1*(FVE!D10+FVE!$F10),'Bateriová úložiště'!D10&gt;=(FVE!D10+FVE!$F10),'Bateriová úložiště'!D10&gt;=1000),0,IF(AND(I10&lt;=0.6*(FVE!D10+FVE!$F10),I10&lt;=0.6*1000,(I10+'Bateriová úložiště'!D10)&lt;=(FVE!D10+FVE!$F10)),(1178663.6*D10^0.787),IF(0.6*(FVE!D10+FVE!$F10)&lt;((FVE!D10+FVE!$F10)-'Bateriová úložiště'!D10),(0.6*(FVE!D10+FVE!$F10)/I10)*(1178663.6*D10^0.787),IF(0.6*(FVE!D10+FVE!$F10)&gt;=((FVE!D10+FVE!$F10)-'Bateriová úložiště'!D10),((FVE!D10+FVE!$F10-'Bateriová úložiště'!D10)/I10)*(1178663.6*D10^0.787),0))))</f>
        <v>0</v>
      </c>
      <c r="I10" s="138">
        <f t="shared" si="0"/>
        <v>0</v>
      </c>
      <c r="J10" s="138">
        <f>SUM($I$3:I10)</f>
        <v>0</v>
      </c>
      <c r="K10" s="138"/>
      <c r="L10" s="138" t="e">
        <f t="shared" si="1"/>
        <v>#VALUE!</v>
      </c>
      <c r="M10" s="138" t="e">
        <f>6.241*(SUM(ABS($F$3:F10))^0.961)</f>
        <v>#VALUE!</v>
      </c>
      <c r="R10" s="14"/>
      <c r="S10" s="14"/>
      <c r="T10" s="14"/>
      <c r="U10" s="14"/>
    </row>
    <row r="11" spans="1:21" ht="16.5" thickTop="1" thickBot="1" x14ac:dyDescent="0.3">
      <c r="A11" s="152"/>
      <c r="B11" s="74"/>
      <c r="C11" s="5"/>
      <c r="D11" s="78"/>
      <c r="E11" s="63"/>
      <c r="F11" s="171" t="str">
        <f>IF(Tabulka323[[#This Row],[HODINOVÁ VÝROBA VODÍKU (m3/hod)]]=0,"",IF((Tabulka3[[#This Row],[pozemní instalace FVE (kW)]]+Tabulka3[[#This Row],[střešní instalace FVE (kW)]])=0,"V DANÉM PŘEDÁVACÍM MÍSTĚ NENÍ NAINSTALOVÁNA ŽÁDNÁ FVE",IF(I11&lt;0.1*(Tabulka3[[#This Row],[pozemní instalace FVE (kW)]]+Tabulka3[[#This Row],[střešní instalace FVE (kW)]]),"ELEKTROLYZÉR S VÝKONEM POD 10% VÝKONU FVE V DANÉM PM JE NEZPŮSOBILÝ",IF(I11&gt;0.6*(Tabulka3[[#This Row],[pozemní instalace FVE (kW)]]+Tabulka3[[#This Row],[střešní instalace FVE (kW)]]),"VÝKON ELEKTROLYZÉRU PŘESAHUJÍCÍ 60 % VÝKONU FVE V DANÉM PM UŽ DÁLE NEZVYŠUJE DOTACI",IF(Tabulka32[[#This Row],[KAPACITA AKUMULACE
(kWh)]]&gt;(Tabulka3[[#This Row],[pozemní instalace FVE (kW)]]+Tabulka3[[#This Row],[střešní instalace FVE (kW)]]),"PODPORA PRO AKUMULACI V DANÉM PM UŽ JE PLNĚ VYČERPÁNA BATERIÍ",IF(I11&gt;(Tabulka3[[#This Row],[pozemní instalace FVE (kW)]]+Tabulka3[[#This Row],[střešní instalace FVE (kW)]]-Tabulka32[[#This Row],[KAPACITA AKUMULACE
(kWh)]]),"VÝKON ELEKTROLYZÉRU PŘESAHUJÍCÍ VÝKON FVE PO ODEČTENÍ KAPACITY BATERIE V DANÉM PM UŽ DÁLE NEZVYŠUJE DOTACI",""))))))</f>
        <v/>
      </c>
      <c r="G11" s="155"/>
      <c r="H11" s="138">
        <f>IF(OR(D11&lt;5,D11&gt;200,I11&lt;0.1*(FVE!D11+FVE!$F11),'Bateriová úložiště'!D11&gt;=(FVE!D11+FVE!$F11),'Bateriová úložiště'!D11&gt;=1000),0,IF(AND(I11&lt;=0.6*(FVE!D11+FVE!$F11),I11&lt;=0.6*1000,(I11+'Bateriová úložiště'!D11)&lt;=(FVE!D11+FVE!$F11)),(1178663.6*D11^0.787),IF(0.6*(FVE!D11+FVE!$F11)&lt;((FVE!D11+FVE!$F11)-'Bateriová úložiště'!D11),(0.6*(FVE!D11+FVE!$F11)/I11)*(1178663.6*D11^0.787),IF(0.6*(FVE!D11+FVE!$F11)&gt;=((FVE!D11+FVE!$F11)-'Bateriová úložiště'!D11),((FVE!D11+FVE!$F11-'Bateriová úložiště'!D11)/I11)*(1178663.6*D11^0.787),0))))</f>
        <v>0</v>
      </c>
      <c r="I11" s="138">
        <f t="shared" si="0"/>
        <v>0</v>
      </c>
      <c r="J11" s="138">
        <f>SUM($I$3:I11)</f>
        <v>0</v>
      </c>
      <c r="K11" s="138"/>
      <c r="L11" s="138" t="e">
        <f t="shared" si="1"/>
        <v>#VALUE!</v>
      </c>
      <c r="M11" s="138" t="e">
        <f>6.241*(SUM(ABS($F$3:F11))^0.961)</f>
        <v>#VALUE!</v>
      </c>
      <c r="R11" s="14"/>
      <c r="S11" s="14"/>
      <c r="T11" s="14"/>
      <c r="U11" s="14"/>
    </row>
    <row r="12" spans="1:21" ht="16.5" thickTop="1" thickBot="1" x14ac:dyDescent="0.3">
      <c r="A12" s="152"/>
      <c r="B12" s="75"/>
      <c r="C12" s="5"/>
      <c r="D12" s="78"/>
      <c r="E12" s="63"/>
      <c r="F12" s="171" t="str">
        <f>IF(Tabulka323[[#This Row],[HODINOVÁ VÝROBA VODÍKU (m3/hod)]]=0,"",IF((Tabulka3[[#This Row],[pozemní instalace FVE (kW)]]+Tabulka3[[#This Row],[střešní instalace FVE (kW)]])=0,"V DANÉM PŘEDÁVACÍM MÍSTĚ NENÍ NAINSTALOVÁNA ŽÁDNÁ FVE",IF(I12&lt;0.1*(Tabulka3[[#This Row],[pozemní instalace FVE (kW)]]+Tabulka3[[#This Row],[střešní instalace FVE (kW)]]),"ELEKTROLYZÉR S VÝKONEM POD 10% VÝKONU FVE V DANÉM PM JE NEZPŮSOBILÝ",IF(I12&gt;0.6*(Tabulka3[[#This Row],[pozemní instalace FVE (kW)]]+Tabulka3[[#This Row],[střešní instalace FVE (kW)]]),"VÝKON ELEKTROLYZÉRU PŘESAHUJÍCÍ 60 % VÝKONU FVE V DANÉM PM UŽ DÁLE NEZVYŠUJE DOTACI",IF(Tabulka32[[#This Row],[KAPACITA AKUMULACE
(kWh)]]&gt;(Tabulka3[[#This Row],[pozemní instalace FVE (kW)]]+Tabulka3[[#This Row],[střešní instalace FVE (kW)]]),"PODPORA PRO AKUMULACI V DANÉM PM UŽ JE PLNĚ VYČERPÁNA BATERIÍ",IF(I12&gt;(Tabulka3[[#This Row],[pozemní instalace FVE (kW)]]+Tabulka3[[#This Row],[střešní instalace FVE (kW)]]-Tabulka32[[#This Row],[KAPACITA AKUMULACE
(kWh)]]),"VÝKON ELEKTROLYZÉRU PŘESAHUJÍCÍ VÝKON FVE PO ODEČTENÍ KAPACITY BATERIE V DANÉM PM UŽ DÁLE NEZVYŠUJE DOTACI",""))))))</f>
        <v/>
      </c>
      <c r="G12" s="155"/>
      <c r="H12" s="138">
        <f>IF(OR(D12&lt;5,D12&gt;200,I12&lt;0.1*(FVE!D12+FVE!$F12),'Bateriová úložiště'!D12&gt;=(FVE!D12+FVE!$F12),'Bateriová úložiště'!D12&gt;=1000),0,IF(AND(I12&lt;=0.6*(FVE!D12+FVE!$F12),I12&lt;=0.6*1000,(I12+'Bateriová úložiště'!D12)&lt;=(FVE!D12+FVE!$F12)),(1178663.6*D12^0.787),IF(0.6*(FVE!D12+FVE!$F12)&lt;((FVE!D12+FVE!$F12)-'Bateriová úložiště'!D12),(0.6*(FVE!D12+FVE!$F12)/I12)*(1178663.6*D12^0.787),IF(0.6*(FVE!D12+FVE!$F12)&gt;=((FVE!D12+FVE!$F12)-'Bateriová úložiště'!D12),((FVE!D12+FVE!$F12-'Bateriová úložiště'!D12)/I12)*(1178663.6*D12^0.787),0))))</f>
        <v>0</v>
      </c>
      <c r="I12" s="138">
        <f t="shared" si="0"/>
        <v>0</v>
      </c>
      <c r="J12" s="138">
        <f>SUM($I$3:I12)</f>
        <v>0</v>
      </c>
      <c r="K12" s="138"/>
      <c r="L12" s="138" t="e">
        <f t="shared" si="1"/>
        <v>#VALUE!</v>
      </c>
      <c r="M12" s="138" t="e">
        <f>6.241*(SUM(ABS($F$3:F12))^0.961)</f>
        <v>#VALUE!</v>
      </c>
      <c r="R12" s="14"/>
      <c r="S12" s="14"/>
      <c r="T12" s="14"/>
      <c r="U12" s="14"/>
    </row>
    <row r="13" spans="1:21" ht="16.5" thickTop="1" thickBot="1" x14ac:dyDescent="0.3">
      <c r="A13" s="152"/>
      <c r="B13" s="74"/>
      <c r="C13" s="5"/>
      <c r="D13" s="78"/>
      <c r="E13" s="63"/>
      <c r="F13" s="171" t="str">
        <f>IF(Tabulka323[[#This Row],[HODINOVÁ VÝROBA VODÍKU (m3/hod)]]=0,"",IF((Tabulka3[[#This Row],[pozemní instalace FVE (kW)]]+Tabulka3[[#This Row],[střešní instalace FVE (kW)]])=0,"V DANÉM PŘEDÁVACÍM MÍSTĚ NENÍ NAINSTALOVÁNA ŽÁDNÁ FVE",IF(I13&lt;0.1*(Tabulka3[[#This Row],[pozemní instalace FVE (kW)]]+Tabulka3[[#This Row],[střešní instalace FVE (kW)]]),"ELEKTROLYZÉR S VÝKONEM POD 10% VÝKONU FVE V DANÉM PM JE NEZPŮSOBILÝ",IF(I13&gt;0.6*(Tabulka3[[#This Row],[pozemní instalace FVE (kW)]]+Tabulka3[[#This Row],[střešní instalace FVE (kW)]]),"VÝKON ELEKTROLYZÉRU PŘESAHUJÍCÍ 60 % VÝKONU FVE V DANÉM PM UŽ DÁLE NEZVYŠUJE DOTACI",IF(Tabulka32[[#This Row],[KAPACITA AKUMULACE
(kWh)]]&gt;(Tabulka3[[#This Row],[pozemní instalace FVE (kW)]]+Tabulka3[[#This Row],[střešní instalace FVE (kW)]]),"PODPORA PRO AKUMULACI V DANÉM PM UŽ JE PLNĚ VYČERPÁNA BATERIÍ",IF(I13&gt;(Tabulka3[[#This Row],[pozemní instalace FVE (kW)]]+Tabulka3[[#This Row],[střešní instalace FVE (kW)]]-Tabulka32[[#This Row],[KAPACITA AKUMULACE
(kWh)]]),"VÝKON ELEKTROLYZÉRU PŘESAHUJÍCÍ VÝKON FVE PO ODEČTENÍ KAPACITY BATERIE V DANÉM PM UŽ DÁLE NEZVYŠUJE DOTACI",""))))))</f>
        <v/>
      </c>
      <c r="G13" s="155"/>
      <c r="H13" s="138">
        <f>IF(OR(D13&lt;5,D13&gt;200,I13&lt;0.1*(FVE!D13+FVE!$F13),'Bateriová úložiště'!D13&gt;=(FVE!D13+FVE!$F13),'Bateriová úložiště'!D13&gt;=1000),0,IF(AND(I13&lt;=0.6*(FVE!D13+FVE!$F13),I13&lt;=0.6*1000,(I13+'Bateriová úložiště'!D13)&lt;=(FVE!D13+FVE!$F13)),(1178663.6*D13^0.787),IF(0.6*(FVE!D13+FVE!$F13)&lt;((FVE!D13+FVE!$F13)-'Bateriová úložiště'!D13),(0.6*(FVE!D13+FVE!$F13)/I13)*(1178663.6*D13^0.787),IF(0.6*(FVE!D13+FVE!$F13)&gt;=((FVE!D13+FVE!$F13)-'Bateriová úložiště'!D13),((FVE!D13+FVE!$F13-'Bateriová úložiště'!D13)/I13)*(1178663.6*D13^0.787),0))))</f>
        <v>0</v>
      </c>
      <c r="I13" s="138">
        <f t="shared" si="0"/>
        <v>0</v>
      </c>
      <c r="J13" s="138">
        <f>SUM($I$3:I13)</f>
        <v>0</v>
      </c>
      <c r="K13" s="138"/>
      <c r="L13" s="138" t="e">
        <f t="shared" si="1"/>
        <v>#VALUE!</v>
      </c>
      <c r="M13" s="138" t="e">
        <f>6.241*(SUM(ABS($F$3:F13))^0.961)</f>
        <v>#VALUE!</v>
      </c>
      <c r="R13" s="14"/>
      <c r="S13" s="14"/>
      <c r="T13" s="14"/>
      <c r="U13" s="14"/>
    </row>
    <row r="14" spans="1:21" ht="16.5" thickTop="1" thickBot="1" x14ac:dyDescent="0.3">
      <c r="A14" s="152"/>
      <c r="B14" s="74"/>
      <c r="C14" s="5"/>
      <c r="D14" s="78"/>
      <c r="E14" s="63"/>
      <c r="F14" s="171" t="str">
        <f>IF(Tabulka323[[#This Row],[HODINOVÁ VÝROBA VODÍKU (m3/hod)]]=0,"",IF((Tabulka3[[#This Row],[pozemní instalace FVE (kW)]]+Tabulka3[[#This Row],[střešní instalace FVE (kW)]])=0,"V DANÉM PŘEDÁVACÍM MÍSTĚ NENÍ NAINSTALOVÁNA ŽÁDNÁ FVE",IF(I14&lt;0.1*(Tabulka3[[#This Row],[pozemní instalace FVE (kW)]]+Tabulka3[[#This Row],[střešní instalace FVE (kW)]]),"ELEKTROLYZÉR S VÝKONEM POD 10% VÝKONU FVE V DANÉM PM JE NEZPŮSOBILÝ",IF(I14&gt;0.6*(Tabulka3[[#This Row],[pozemní instalace FVE (kW)]]+Tabulka3[[#This Row],[střešní instalace FVE (kW)]]),"VÝKON ELEKTROLYZÉRU PŘESAHUJÍCÍ 60 % VÝKONU FVE V DANÉM PM UŽ DÁLE NEZVYŠUJE DOTACI",IF(Tabulka32[[#This Row],[KAPACITA AKUMULACE
(kWh)]]&gt;(Tabulka3[[#This Row],[pozemní instalace FVE (kW)]]+Tabulka3[[#This Row],[střešní instalace FVE (kW)]]),"PODPORA PRO AKUMULACI V DANÉM PM UŽ JE PLNĚ VYČERPÁNA BATERIÍ",IF(I14&gt;(Tabulka3[[#This Row],[pozemní instalace FVE (kW)]]+Tabulka3[[#This Row],[střešní instalace FVE (kW)]]-Tabulka32[[#This Row],[KAPACITA AKUMULACE
(kWh)]]),"VÝKON ELEKTROLYZÉRU PŘESAHUJÍCÍ VÝKON FVE PO ODEČTENÍ KAPACITY BATERIE V DANÉM PM UŽ DÁLE NEZVYŠUJE DOTACI",""))))))</f>
        <v/>
      </c>
      <c r="G14" s="155"/>
      <c r="H14" s="138">
        <f>IF(OR(D14&lt;5,D14&gt;200,I14&lt;0.1*(FVE!D14+FVE!$F14),'Bateriová úložiště'!D14&gt;=(FVE!D14+FVE!$F14),'Bateriová úložiště'!D14&gt;=1000),0,IF(AND(I14&lt;=0.6*(FVE!D14+FVE!$F14),I14&lt;=0.6*1000,(I14+'Bateriová úložiště'!D14)&lt;=(FVE!D14+FVE!$F14)),(1178663.6*D14^0.787),IF(0.6*(FVE!D14+FVE!$F14)&lt;((FVE!D14+FVE!$F14)-'Bateriová úložiště'!D14),(0.6*(FVE!D14+FVE!$F14)/I14)*(1178663.6*D14^0.787),IF(0.6*(FVE!D14+FVE!$F14)&gt;=((FVE!D14+FVE!$F14)-'Bateriová úložiště'!D14),((FVE!D14+FVE!$F14-'Bateriová úložiště'!D14)/I14)*(1178663.6*D14^0.787),0))))</f>
        <v>0</v>
      </c>
      <c r="I14" s="138">
        <f t="shared" si="0"/>
        <v>0</v>
      </c>
      <c r="J14" s="138">
        <f>SUM($I$3:I14)</f>
        <v>0</v>
      </c>
      <c r="K14" s="138"/>
      <c r="L14" s="138" t="e">
        <f t="shared" si="1"/>
        <v>#VALUE!</v>
      </c>
      <c r="M14" s="138" t="e">
        <f>6.241*(SUM(ABS($F$3:F14))^0.961)</f>
        <v>#VALUE!</v>
      </c>
      <c r="R14" s="14"/>
      <c r="S14" s="14"/>
      <c r="T14" s="14"/>
      <c r="U14" s="14"/>
    </row>
    <row r="15" spans="1:21" ht="16.5" thickTop="1" thickBot="1" x14ac:dyDescent="0.3">
      <c r="A15" s="152"/>
      <c r="B15" s="74"/>
      <c r="C15" s="5"/>
      <c r="D15" s="78"/>
      <c r="E15" s="63"/>
      <c r="F15" s="171" t="str">
        <f>IF(Tabulka323[[#This Row],[HODINOVÁ VÝROBA VODÍKU (m3/hod)]]=0,"",IF((Tabulka3[[#This Row],[pozemní instalace FVE (kW)]]+Tabulka3[[#This Row],[střešní instalace FVE (kW)]])=0,"V DANÉM PŘEDÁVACÍM MÍSTĚ NENÍ NAINSTALOVÁNA ŽÁDNÁ FVE",IF(I15&lt;0.1*(Tabulka3[[#This Row],[pozemní instalace FVE (kW)]]+Tabulka3[[#This Row],[střešní instalace FVE (kW)]]),"ELEKTROLYZÉR S VÝKONEM POD 10% VÝKONU FVE V DANÉM PM JE NEZPŮSOBILÝ",IF(I15&gt;0.6*(Tabulka3[[#This Row],[pozemní instalace FVE (kW)]]+Tabulka3[[#This Row],[střešní instalace FVE (kW)]]),"VÝKON ELEKTROLYZÉRU PŘESAHUJÍCÍ 60 % VÝKONU FVE V DANÉM PM UŽ DÁLE NEZVYŠUJE DOTACI",IF(Tabulka32[[#This Row],[KAPACITA AKUMULACE
(kWh)]]&gt;(Tabulka3[[#This Row],[pozemní instalace FVE (kW)]]+Tabulka3[[#This Row],[střešní instalace FVE (kW)]]),"PODPORA PRO AKUMULACI V DANÉM PM UŽ JE PLNĚ VYČERPÁNA BATERIÍ",IF(I15&gt;(Tabulka3[[#This Row],[pozemní instalace FVE (kW)]]+Tabulka3[[#This Row],[střešní instalace FVE (kW)]]-Tabulka32[[#This Row],[KAPACITA AKUMULACE
(kWh)]]),"VÝKON ELEKTROLYZÉRU PŘESAHUJÍCÍ VÝKON FVE PO ODEČTENÍ KAPACITY BATERIE V DANÉM PM UŽ DÁLE NEZVYŠUJE DOTACI",""))))))</f>
        <v/>
      </c>
      <c r="G15" s="155"/>
      <c r="H15" s="138">
        <f>IF(OR(D15&lt;5,D15&gt;200,I15&lt;0.1*(FVE!D15+FVE!$F15),'Bateriová úložiště'!D15&gt;=(FVE!D15+FVE!$F15),'Bateriová úložiště'!D15&gt;=1000),0,IF(AND(I15&lt;=0.6*(FVE!D15+FVE!$F15),I15&lt;=0.6*1000,(I15+'Bateriová úložiště'!D15)&lt;=(FVE!D15+FVE!$F15)),(1178663.6*D15^0.787),IF(0.6*(FVE!D15+FVE!$F15)&lt;((FVE!D15+FVE!$F15)-'Bateriová úložiště'!D15),(0.6*(FVE!D15+FVE!$F15)/I15)*(1178663.6*D15^0.787),IF(0.6*(FVE!D15+FVE!$F15)&gt;=((FVE!D15+FVE!$F15)-'Bateriová úložiště'!D15),((FVE!D15+FVE!$F15-'Bateriová úložiště'!D15)/I15)*(1178663.6*D15^0.787),0))))</f>
        <v>0</v>
      </c>
      <c r="I15" s="138">
        <f t="shared" si="0"/>
        <v>0</v>
      </c>
      <c r="J15" s="138">
        <f>SUM($I$3:I15)</f>
        <v>0</v>
      </c>
      <c r="K15" s="138"/>
      <c r="L15" s="138" t="e">
        <f t="shared" si="1"/>
        <v>#VALUE!</v>
      </c>
      <c r="M15" s="138" t="e">
        <f>6.241*(SUM(ABS($F$3:F15))^0.961)</f>
        <v>#VALUE!</v>
      </c>
      <c r="R15" s="14"/>
      <c r="S15" s="14"/>
      <c r="T15" s="14"/>
      <c r="U15" s="14"/>
    </row>
    <row r="16" spans="1:21" ht="16.5" thickTop="1" thickBot="1" x14ac:dyDescent="0.3">
      <c r="A16" s="152"/>
      <c r="B16" s="74"/>
      <c r="C16" s="5"/>
      <c r="D16" s="78"/>
      <c r="E16" s="63"/>
      <c r="F16" s="171" t="str">
        <f>IF(Tabulka323[[#This Row],[HODINOVÁ VÝROBA VODÍKU (m3/hod)]]=0,"",IF((Tabulka3[[#This Row],[pozemní instalace FVE (kW)]]+Tabulka3[[#This Row],[střešní instalace FVE (kW)]])=0,"V DANÉM PŘEDÁVACÍM MÍSTĚ NENÍ NAINSTALOVÁNA ŽÁDNÁ FVE",IF(I16&lt;0.1*(Tabulka3[[#This Row],[pozemní instalace FVE (kW)]]+Tabulka3[[#This Row],[střešní instalace FVE (kW)]]),"ELEKTROLYZÉR S VÝKONEM POD 10% VÝKONU FVE V DANÉM PM JE NEZPŮSOBILÝ",IF(I16&gt;0.6*(Tabulka3[[#This Row],[pozemní instalace FVE (kW)]]+Tabulka3[[#This Row],[střešní instalace FVE (kW)]]),"VÝKON ELEKTROLYZÉRU PŘESAHUJÍCÍ 60 % VÝKONU FVE V DANÉM PM UŽ DÁLE NEZVYŠUJE DOTACI",IF(Tabulka32[[#This Row],[KAPACITA AKUMULACE
(kWh)]]&gt;(Tabulka3[[#This Row],[pozemní instalace FVE (kW)]]+Tabulka3[[#This Row],[střešní instalace FVE (kW)]]),"PODPORA PRO AKUMULACI V DANÉM PM UŽ JE PLNĚ VYČERPÁNA BATERIÍ",IF(I16&gt;(Tabulka3[[#This Row],[pozemní instalace FVE (kW)]]+Tabulka3[[#This Row],[střešní instalace FVE (kW)]]-Tabulka32[[#This Row],[KAPACITA AKUMULACE
(kWh)]]),"VÝKON ELEKTROLYZÉRU PŘESAHUJÍCÍ VÝKON FVE PO ODEČTENÍ KAPACITY BATERIE V DANÉM PM UŽ DÁLE NEZVYŠUJE DOTACI",""))))))</f>
        <v/>
      </c>
      <c r="G16" s="155"/>
      <c r="H16" s="138">
        <f>IF(OR(D16&lt;5,D16&gt;200,I16&lt;0.1*(FVE!D16+FVE!$F16),'Bateriová úložiště'!D16&gt;=(FVE!D16+FVE!$F16),'Bateriová úložiště'!D16&gt;=1000),0,IF(AND(I16&lt;=0.6*(FVE!D16+FVE!$F16),I16&lt;=0.6*1000,(I16+'Bateriová úložiště'!D16)&lt;=(FVE!D16+FVE!$F16)),(1178663.6*D16^0.787),IF(0.6*(FVE!D16+FVE!$F16)&lt;((FVE!D16+FVE!$F16)-'Bateriová úložiště'!D16),(0.6*(FVE!D16+FVE!$F16)/I16)*(1178663.6*D16^0.787),IF(0.6*(FVE!D16+FVE!$F16)&gt;=((FVE!D16+FVE!$F16)-'Bateriová úložiště'!D16),((FVE!D16+FVE!$F16-'Bateriová úložiště'!D16)/I16)*(1178663.6*D16^0.787),0))))</f>
        <v>0</v>
      </c>
      <c r="I16" s="138">
        <f t="shared" si="0"/>
        <v>0</v>
      </c>
      <c r="J16" s="138">
        <f>SUM($I$3:I16)</f>
        <v>0</v>
      </c>
      <c r="K16" s="138"/>
      <c r="L16" s="138" t="e">
        <f t="shared" si="1"/>
        <v>#VALUE!</v>
      </c>
      <c r="M16" s="138" t="e">
        <f>6.241*(SUM(ABS($F$3:F16))^0.961)</f>
        <v>#VALUE!</v>
      </c>
      <c r="R16" s="14"/>
      <c r="S16" s="14"/>
      <c r="T16" s="14"/>
      <c r="U16" s="14"/>
    </row>
    <row r="17" spans="1:21" ht="16.5" thickTop="1" thickBot="1" x14ac:dyDescent="0.3">
      <c r="A17" s="152"/>
      <c r="B17" s="74"/>
      <c r="C17" s="5"/>
      <c r="D17" s="77"/>
      <c r="E17" s="63"/>
      <c r="F17" s="171" t="str">
        <f>IF(Tabulka323[[#This Row],[HODINOVÁ VÝROBA VODÍKU (m3/hod)]]=0,"",IF((Tabulka3[[#This Row],[pozemní instalace FVE (kW)]]+Tabulka3[[#This Row],[střešní instalace FVE (kW)]])=0,"V DANÉM PŘEDÁVACÍM MÍSTĚ NENÍ NAINSTALOVÁNA ŽÁDNÁ FVE",IF(I17&lt;0.1*(Tabulka3[[#This Row],[pozemní instalace FVE (kW)]]+Tabulka3[[#This Row],[střešní instalace FVE (kW)]]),"ELEKTROLYZÉR S VÝKONEM POD 10% VÝKONU FVE V DANÉM PM JE NEZPŮSOBILÝ",IF(I17&gt;0.6*(Tabulka3[[#This Row],[pozemní instalace FVE (kW)]]+Tabulka3[[#This Row],[střešní instalace FVE (kW)]]),"VÝKON ELEKTROLYZÉRU PŘESAHUJÍCÍ 60 % VÝKONU FVE V DANÉM PM UŽ DÁLE NEZVYŠUJE DOTACI",IF(Tabulka32[[#This Row],[KAPACITA AKUMULACE
(kWh)]]&gt;(Tabulka3[[#This Row],[pozemní instalace FVE (kW)]]+Tabulka3[[#This Row],[střešní instalace FVE (kW)]]),"PODPORA PRO AKUMULACI V DANÉM PM UŽ JE PLNĚ VYČERPÁNA BATERIÍ",IF(I17&gt;(Tabulka3[[#This Row],[pozemní instalace FVE (kW)]]+Tabulka3[[#This Row],[střešní instalace FVE (kW)]]-Tabulka32[[#This Row],[KAPACITA AKUMULACE
(kWh)]]),"VÝKON ELEKTROLYZÉRU PŘESAHUJÍCÍ VÝKON FVE PO ODEČTENÍ KAPACITY BATERIE V DANÉM PM UŽ DÁLE NEZVYŠUJE DOTACI",""))))))</f>
        <v/>
      </c>
      <c r="G17" s="155"/>
      <c r="H17" s="138">
        <f>IF(OR(D17&lt;5,D17&gt;200,I17&lt;0.1*(FVE!D17+FVE!$F17),'Bateriová úložiště'!D17&gt;=(FVE!D17+FVE!$F17),'Bateriová úložiště'!D17&gt;=1000),0,IF(AND(I17&lt;=0.6*(FVE!D17+FVE!$F17),I17&lt;=0.6*1000,(I17+'Bateriová úložiště'!D17)&lt;=(FVE!D17+FVE!$F17)),(1178663.6*D17^0.787),IF(0.6*(FVE!D17+FVE!$F17)&lt;((FVE!D17+FVE!$F17)-'Bateriová úložiště'!D17),(0.6*(FVE!D17+FVE!$F17)/I17)*(1178663.6*D17^0.787),IF(0.6*(FVE!D17+FVE!$F17)&gt;=((FVE!D17+FVE!$F17)-'Bateriová úložiště'!D17),((FVE!D17+FVE!$F17-'Bateriová úložiště'!D17)/I17)*(1178663.6*D17^0.787),0))))</f>
        <v>0</v>
      </c>
      <c r="I17" s="138">
        <f t="shared" si="0"/>
        <v>0</v>
      </c>
      <c r="J17" s="138">
        <f>SUM($I$3:I17)</f>
        <v>0</v>
      </c>
      <c r="K17" s="138"/>
      <c r="L17" s="138" t="e">
        <f t="shared" si="1"/>
        <v>#VALUE!</v>
      </c>
      <c r="M17" s="138" t="e">
        <f>6.241*(SUM(ABS($F$3:F17))^0.961)</f>
        <v>#VALUE!</v>
      </c>
      <c r="R17" s="14"/>
      <c r="S17" s="14"/>
      <c r="T17" s="14"/>
      <c r="U17" s="14"/>
    </row>
    <row r="18" spans="1:21" ht="16.5" thickTop="1" thickBot="1" x14ac:dyDescent="0.3">
      <c r="A18" s="152"/>
      <c r="B18" s="74"/>
      <c r="C18" s="5"/>
      <c r="D18" s="78"/>
      <c r="E18" s="63"/>
      <c r="F18" s="171" t="str">
        <f>IF(Tabulka323[[#This Row],[HODINOVÁ VÝROBA VODÍKU (m3/hod)]]=0,"",IF((Tabulka3[[#This Row],[pozemní instalace FVE (kW)]]+Tabulka3[[#This Row],[střešní instalace FVE (kW)]])=0,"V DANÉM PŘEDÁVACÍM MÍSTĚ NENÍ NAINSTALOVÁNA ŽÁDNÁ FVE",IF(I18&lt;0.1*(Tabulka3[[#This Row],[pozemní instalace FVE (kW)]]+Tabulka3[[#This Row],[střešní instalace FVE (kW)]]),"ELEKTROLYZÉR S VÝKONEM POD 10% VÝKONU FVE V DANÉM PM JE NEZPŮSOBILÝ",IF(I18&gt;0.6*(Tabulka3[[#This Row],[pozemní instalace FVE (kW)]]+Tabulka3[[#This Row],[střešní instalace FVE (kW)]]),"VÝKON ELEKTROLYZÉRU PŘESAHUJÍCÍ 60 % VÝKONU FVE V DANÉM PM UŽ DÁLE NEZVYŠUJE DOTACI",IF(Tabulka32[[#This Row],[KAPACITA AKUMULACE
(kWh)]]&gt;(Tabulka3[[#This Row],[pozemní instalace FVE (kW)]]+Tabulka3[[#This Row],[střešní instalace FVE (kW)]]),"PODPORA PRO AKUMULACI V DANÉM PM UŽ JE PLNĚ VYČERPÁNA BATERIÍ",IF(I18&gt;(Tabulka3[[#This Row],[pozemní instalace FVE (kW)]]+Tabulka3[[#This Row],[střešní instalace FVE (kW)]]-Tabulka32[[#This Row],[KAPACITA AKUMULACE
(kWh)]]),"VÝKON ELEKTROLYZÉRU PŘESAHUJÍCÍ VÝKON FVE PO ODEČTENÍ KAPACITY BATERIE V DANÉM PM UŽ DÁLE NEZVYŠUJE DOTACI",""))))))</f>
        <v/>
      </c>
      <c r="G18" s="155"/>
      <c r="H18" s="138">
        <f>IF(OR(D18&lt;5,D18&gt;200,I18&lt;0.1*(FVE!D18+FVE!$F18),'Bateriová úložiště'!D18&gt;=(FVE!D18+FVE!$F18),'Bateriová úložiště'!D18&gt;=1000),0,IF(AND(I18&lt;=0.6*(FVE!D18+FVE!$F18),I18&lt;=0.6*1000,(I18+'Bateriová úložiště'!D18)&lt;=(FVE!D18+FVE!$F18)),(1178663.6*D18^0.787),IF(0.6*(FVE!D18+FVE!$F18)&lt;((FVE!D18+FVE!$F18)-'Bateriová úložiště'!D18),(0.6*(FVE!D18+FVE!$F18)/I18)*(1178663.6*D18^0.787),IF(0.6*(FVE!D18+FVE!$F18)&gt;=((FVE!D18+FVE!$F18)-'Bateriová úložiště'!D18),((FVE!D18+FVE!$F18-'Bateriová úložiště'!D18)/I18)*(1178663.6*D18^0.787),0))))</f>
        <v>0</v>
      </c>
      <c r="I18" s="138">
        <f t="shared" si="0"/>
        <v>0</v>
      </c>
      <c r="J18" s="138">
        <f>SUM($I$3:I18)</f>
        <v>0</v>
      </c>
      <c r="K18" s="138"/>
      <c r="L18" s="138" t="e">
        <f t="shared" si="1"/>
        <v>#VALUE!</v>
      </c>
      <c r="M18" s="138" t="e">
        <f>6.241*(SUM(ABS($F$3:F18))^0.961)</f>
        <v>#VALUE!</v>
      </c>
      <c r="R18" s="14"/>
      <c r="S18" s="14"/>
      <c r="T18" s="14"/>
      <c r="U18" s="14"/>
    </row>
    <row r="19" spans="1:21" ht="16.5" thickTop="1" thickBot="1" x14ac:dyDescent="0.3">
      <c r="A19" s="152"/>
      <c r="B19" s="74"/>
      <c r="C19" s="5"/>
      <c r="D19" s="78"/>
      <c r="E19" s="63"/>
      <c r="F19" s="171" t="str">
        <f>IF(Tabulka323[[#This Row],[HODINOVÁ VÝROBA VODÍKU (m3/hod)]]=0,"",IF((Tabulka3[[#This Row],[pozemní instalace FVE (kW)]]+Tabulka3[[#This Row],[střešní instalace FVE (kW)]])=0,"V DANÉM PŘEDÁVACÍM MÍSTĚ NENÍ NAINSTALOVÁNA ŽÁDNÁ FVE",IF(I19&lt;0.1*(Tabulka3[[#This Row],[pozemní instalace FVE (kW)]]+Tabulka3[[#This Row],[střešní instalace FVE (kW)]]),"ELEKTROLYZÉR S VÝKONEM POD 10% VÝKONU FVE V DANÉM PM JE NEZPŮSOBILÝ",IF(I19&gt;0.6*(Tabulka3[[#This Row],[pozemní instalace FVE (kW)]]+Tabulka3[[#This Row],[střešní instalace FVE (kW)]]),"VÝKON ELEKTROLYZÉRU PŘESAHUJÍCÍ 60 % VÝKONU FVE V DANÉM PM UŽ DÁLE NEZVYŠUJE DOTACI",IF(Tabulka32[[#This Row],[KAPACITA AKUMULACE
(kWh)]]&gt;(Tabulka3[[#This Row],[pozemní instalace FVE (kW)]]+Tabulka3[[#This Row],[střešní instalace FVE (kW)]]),"PODPORA PRO AKUMULACI V DANÉM PM UŽ JE PLNĚ VYČERPÁNA BATERIÍ",IF(I19&gt;(Tabulka3[[#This Row],[pozemní instalace FVE (kW)]]+Tabulka3[[#This Row],[střešní instalace FVE (kW)]]-Tabulka32[[#This Row],[KAPACITA AKUMULACE
(kWh)]]),"VÝKON ELEKTROLYZÉRU PŘESAHUJÍCÍ VÝKON FVE PO ODEČTENÍ KAPACITY BATERIE V DANÉM PM UŽ DÁLE NEZVYŠUJE DOTACI",""))))))</f>
        <v/>
      </c>
      <c r="G19" s="155"/>
      <c r="H19" s="138">
        <f>IF(OR(D19&lt;5,D19&gt;200,I19&lt;0.1*(FVE!D19+FVE!$F19),'Bateriová úložiště'!D19&gt;=(FVE!D19+FVE!$F19),'Bateriová úložiště'!D19&gt;=1000),0,IF(AND(I19&lt;=0.6*(FVE!D19+FVE!$F19),I19&lt;=0.6*1000,(I19+'Bateriová úložiště'!D19)&lt;=(FVE!D19+FVE!$F19)),(1178663.6*D19^0.787),IF(0.6*(FVE!D19+FVE!$F19)&lt;((FVE!D19+FVE!$F19)-'Bateriová úložiště'!D19),(0.6*(FVE!D19+FVE!$F19)/I19)*(1178663.6*D19^0.787),IF(0.6*(FVE!D19+FVE!$F19)&gt;=((FVE!D19+FVE!$F19)-'Bateriová úložiště'!D19),((FVE!D19+FVE!$F19-'Bateriová úložiště'!D19)/I19)*(1178663.6*D19^0.787),0))))</f>
        <v>0</v>
      </c>
      <c r="I19" s="138">
        <f t="shared" si="0"/>
        <v>0</v>
      </c>
      <c r="J19" s="138">
        <f>SUM($I$3:I19)</f>
        <v>0</v>
      </c>
      <c r="K19" s="138"/>
      <c r="L19" s="138" t="e">
        <f t="shared" si="1"/>
        <v>#VALUE!</v>
      </c>
      <c r="M19" s="138" t="e">
        <f>6.241*(SUM(ABS($F$3:F19))^0.961)</f>
        <v>#VALUE!</v>
      </c>
      <c r="R19" s="14"/>
      <c r="S19" s="14"/>
      <c r="T19" s="14"/>
      <c r="U19" s="14"/>
    </row>
    <row r="20" spans="1:21" ht="16.5" thickTop="1" thickBot="1" x14ac:dyDescent="0.3">
      <c r="A20" s="152"/>
      <c r="B20" s="74"/>
      <c r="C20" s="5"/>
      <c r="D20" s="78"/>
      <c r="E20" s="63"/>
      <c r="F20" s="171" t="str">
        <f>IF(Tabulka323[[#This Row],[HODINOVÁ VÝROBA VODÍKU (m3/hod)]]=0,"",IF((Tabulka3[[#This Row],[pozemní instalace FVE (kW)]]+Tabulka3[[#This Row],[střešní instalace FVE (kW)]])=0,"V DANÉM PŘEDÁVACÍM MÍSTĚ NENÍ NAINSTALOVÁNA ŽÁDNÁ FVE",IF(I20&lt;0.1*(Tabulka3[[#This Row],[pozemní instalace FVE (kW)]]+Tabulka3[[#This Row],[střešní instalace FVE (kW)]]),"ELEKTROLYZÉR S VÝKONEM POD 10% VÝKONU FVE V DANÉM PM JE NEZPŮSOBILÝ",IF(I20&gt;0.6*(Tabulka3[[#This Row],[pozemní instalace FVE (kW)]]+Tabulka3[[#This Row],[střešní instalace FVE (kW)]]),"VÝKON ELEKTROLYZÉRU PŘESAHUJÍCÍ 60 % VÝKONU FVE V DANÉM PM UŽ DÁLE NEZVYŠUJE DOTACI",IF(Tabulka32[[#This Row],[KAPACITA AKUMULACE
(kWh)]]&gt;(Tabulka3[[#This Row],[pozemní instalace FVE (kW)]]+Tabulka3[[#This Row],[střešní instalace FVE (kW)]]),"PODPORA PRO AKUMULACI V DANÉM PM UŽ JE PLNĚ VYČERPÁNA BATERIÍ",IF(I20&gt;(Tabulka3[[#This Row],[pozemní instalace FVE (kW)]]+Tabulka3[[#This Row],[střešní instalace FVE (kW)]]-Tabulka32[[#This Row],[KAPACITA AKUMULACE
(kWh)]]),"VÝKON ELEKTROLYZÉRU PŘESAHUJÍCÍ VÝKON FVE PO ODEČTENÍ KAPACITY BATERIE V DANÉM PM UŽ DÁLE NEZVYŠUJE DOTACI",""))))))</f>
        <v/>
      </c>
      <c r="G20" s="155"/>
      <c r="H20" s="138">
        <f>IF(OR(D20&lt;5,D20&gt;200,I20&lt;0.1*(FVE!D20+FVE!$F20),'Bateriová úložiště'!D20&gt;=(FVE!D20+FVE!$F20),'Bateriová úložiště'!D20&gt;=1000),0,IF(AND(I20&lt;=0.6*(FVE!D20+FVE!$F20),I20&lt;=0.6*1000,(I20+'Bateriová úložiště'!D20)&lt;=(FVE!D20+FVE!$F20)),(1178663.6*D20^0.787),IF(0.6*(FVE!D20+FVE!$F20)&lt;((FVE!D20+FVE!$F20)-'Bateriová úložiště'!D20),(0.6*(FVE!D20+FVE!$F20)/I20)*(1178663.6*D20^0.787),IF(0.6*(FVE!D20+FVE!$F20)&gt;=((FVE!D20+FVE!$F20)-'Bateriová úložiště'!D20),((FVE!D20+FVE!$F20-'Bateriová úložiště'!D20)/I20)*(1178663.6*D20^0.787),0))))</f>
        <v>0</v>
      </c>
      <c r="I20" s="138">
        <f t="shared" si="0"/>
        <v>0</v>
      </c>
      <c r="J20" s="138">
        <f>SUM($I$3:I20)</f>
        <v>0</v>
      </c>
      <c r="K20" s="138"/>
      <c r="L20" s="138" t="e">
        <f t="shared" si="1"/>
        <v>#VALUE!</v>
      </c>
      <c r="M20" s="138" t="e">
        <f>6.241*(SUM(ABS($F$3:F20))^0.961)</f>
        <v>#VALUE!</v>
      </c>
      <c r="R20" s="14"/>
      <c r="S20" s="14"/>
      <c r="T20" s="14"/>
      <c r="U20" s="14"/>
    </row>
    <row r="21" spans="1:21" ht="16.5" thickTop="1" thickBot="1" x14ac:dyDescent="0.3">
      <c r="A21" s="152"/>
      <c r="B21" s="75"/>
      <c r="C21" s="5"/>
      <c r="D21" s="78"/>
      <c r="E21" s="63"/>
      <c r="F21" s="171" t="str">
        <f>IF(Tabulka323[[#This Row],[HODINOVÁ VÝROBA VODÍKU (m3/hod)]]=0,"",IF((Tabulka3[[#This Row],[pozemní instalace FVE (kW)]]+Tabulka3[[#This Row],[střešní instalace FVE (kW)]])=0,"V DANÉM PŘEDÁVACÍM MÍSTĚ NENÍ NAINSTALOVÁNA ŽÁDNÁ FVE",IF(I21&lt;0.1*(Tabulka3[[#This Row],[pozemní instalace FVE (kW)]]+Tabulka3[[#This Row],[střešní instalace FVE (kW)]]),"ELEKTROLYZÉR S VÝKONEM POD 10% VÝKONU FVE V DANÉM PM JE NEZPŮSOBILÝ",IF(I21&gt;0.6*(Tabulka3[[#This Row],[pozemní instalace FVE (kW)]]+Tabulka3[[#This Row],[střešní instalace FVE (kW)]]),"VÝKON ELEKTROLYZÉRU PŘESAHUJÍCÍ 60 % VÝKONU FVE V DANÉM PM UŽ DÁLE NEZVYŠUJE DOTACI",IF(Tabulka32[[#This Row],[KAPACITA AKUMULACE
(kWh)]]&gt;(Tabulka3[[#This Row],[pozemní instalace FVE (kW)]]+Tabulka3[[#This Row],[střešní instalace FVE (kW)]]),"PODPORA PRO AKUMULACI V DANÉM PM UŽ JE PLNĚ VYČERPÁNA BATERIÍ",IF(I21&gt;(Tabulka3[[#This Row],[pozemní instalace FVE (kW)]]+Tabulka3[[#This Row],[střešní instalace FVE (kW)]]-Tabulka32[[#This Row],[KAPACITA AKUMULACE
(kWh)]]),"VÝKON ELEKTROLYZÉRU PŘESAHUJÍCÍ VÝKON FVE PO ODEČTENÍ KAPACITY BATERIE V DANÉM PM UŽ DÁLE NEZVYŠUJE DOTACI",""))))))</f>
        <v/>
      </c>
      <c r="G21" s="155"/>
      <c r="H21" s="138">
        <f>IF(OR(D21&lt;5,D21&gt;200,I21&lt;0.1*(FVE!D21+FVE!$F21),'Bateriová úložiště'!D21&gt;=(FVE!D21+FVE!$F21),'Bateriová úložiště'!D21&gt;=1000),0,IF(AND(I21&lt;=0.6*(FVE!D21+FVE!$F21),I21&lt;=0.6*1000,(I21+'Bateriová úložiště'!D21)&lt;=(FVE!D21+FVE!$F21)),(1178663.6*D21^0.787),IF(0.6*(FVE!D21+FVE!$F21)&lt;((FVE!D21+FVE!$F21)-'Bateriová úložiště'!D21),(0.6*(FVE!D21+FVE!$F21)/I21)*(1178663.6*D21^0.787),IF(0.6*(FVE!D21+FVE!$F21)&gt;=((FVE!D21+FVE!$F21)-'Bateriová úložiště'!D21),((FVE!D21+FVE!$F21-'Bateriová úložiště'!D21)/I21)*(1178663.6*D21^0.787),0))))</f>
        <v>0</v>
      </c>
      <c r="I21" s="138">
        <f t="shared" si="0"/>
        <v>0</v>
      </c>
      <c r="J21" s="138">
        <f>SUM($I$3:I21)</f>
        <v>0</v>
      </c>
      <c r="K21" s="138"/>
      <c r="L21" s="138" t="e">
        <f t="shared" si="1"/>
        <v>#VALUE!</v>
      </c>
      <c r="M21" s="138" t="e">
        <f>6.241*(SUM(ABS($F$3:F21))^0.961)</f>
        <v>#VALUE!</v>
      </c>
      <c r="R21" s="14"/>
      <c r="S21" s="14"/>
      <c r="T21" s="14"/>
      <c r="U21" s="14"/>
    </row>
    <row r="22" spans="1:21" ht="16.5" thickTop="1" thickBot="1" x14ac:dyDescent="0.3">
      <c r="A22" s="152"/>
      <c r="B22" s="74"/>
      <c r="C22" s="5"/>
      <c r="D22" s="78"/>
      <c r="E22" s="63"/>
      <c r="F22" s="171" t="str">
        <f>IF(Tabulka323[[#This Row],[HODINOVÁ VÝROBA VODÍKU (m3/hod)]]=0,"",IF((Tabulka3[[#This Row],[pozemní instalace FVE (kW)]]+Tabulka3[[#This Row],[střešní instalace FVE (kW)]])=0,"V DANÉM PŘEDÁVACÍM MÍSTĚ NENÍ NAINSTALOVÁNA ŽÁDNÁ FVE",IF(I22&lt;0.1*(Tabulka3[[#This Row],[pozemní instalace FVE (kW)]]+Tabulka3[[#This Row],[střešní instalace FVE (kW)]]),"ELEKTROLYZÉR S VÝKONEM POD 10% VÝKONU FVE V DANÉM PM JE NEZPŮSOBILÝ",IF(I22&gt;0.6*(Tabulka3[[#This Row],[pozemní instalace FVE (kW)]]+Tabulka3[[#This Row],[střešní instalace FVE (kW)]]),"VÝKON ELEKTROLYZÉRU PŘESAHUJÍCÍ 60 % VÝKONU FVE V DANÉM PM UŽ DÁLE NEZVYŠUJE DOTACI",IF(Tabulka32[[#This Row],[KAPACITA AKUMULACE
(kWh)]]&gt;(Tabulka3[[#This Row],[pozemní instalace FVE (kW)]]+Tabulka3[[#This Row],[střešní instalace FVE (kW)]]),"PODPORA PRO AKUMULACI V DANÉM PM UŽ JE PLNĚ VYČERPÁNA BATERIÍ",IF(I22&gt;(Tabulka3[[#This Row],[pozemní instalace FVE (kW)]]+Tabulka3[[#This Row],[střešní instalace FVE (kW)]]-Tabulka32[[#This Row],[KAPACITA AKUMULACE
(kWh)]]),"VÝKON ELEKTROLYZÉRU PŘESAHUJÍCÍ VÝKON FVE PO ODEČTENÍ KAPACITY BATERIE V DANÉM PM UŽ DÁLE NEZVYŠUJE DOTACI",""))))))</f>
        <v/>
      </c>
      <c r="G22" s="155"/>
      <c r="H22" s="138">
        <f>IF(OR(D22&lt;5,D22&gt;200,I22&lt;0.1*(FVE!D22+FVE!$F22),'Bateriová úložiště'!D22&gt;=(FVE!D22+FVE!$F22),'Bateriová úložiště'!D22&gt;=1000),0,IF(AND(I22&lt;=0.6*(FVE!D22+FVE!$F22),I22&lt;=0.6*1000,(I22+'Bateriová úložiště'!D22)&lt;=(FVE!D22+FVE!$F22)),(1178663.6*D22^0.787),IF(0.6*(FVE!D22+FVE!$F22)&lt;((FVE!D22+FVE!$F22)-'Bateriová úložiště'!D22),(0.6*(FVE!D22+FVE!$F22)/I22)*(1178663.6*D22^0.787),IF(0.6*(FVE!D22+FVE!$F22)&gt;=((FVE!D22+FVE!$F22)-'Bateriová úložiště'!D22),((FVE!D22+FVE!$F22-'Bateriová úložiště'!D22)/I22)*(1178663.6*D22^0.787),0))))</f>
        <v>0</v>
      </c>
      <c r="I22" s="138">
        <f t="shared" si="0"/>
        <v>0</v>
      </c>
      <c r="J22" s="138">
        <f>SUM($I$3:I22)</f>
        <v>0</v>
      </c>
      <c r="K22" s="138"/>
      <c r="L22" s="138" t="e">
        <f t="shared" si="1"/>
        <v>#VALUE!</v>
      </c>
      <c r="M22" s="138" t="e">
        <f>6.241*(SUM(ABS($F$3:F22))^0.961)</f>
        <v>#VALUE!</v>
      </c>
      <c r="R22" s="14"/>
      <c r="S22" s="14"/>
      <c r="T22" s="14"/>
      <c r="U22" s="14"/>
    </row>
    <row r="23" spans="1:21" ht="16.5" thickTop="1" thickBot="1" x14ac:dyDescent="0.3">
      <c r="A23" s="152"/>
      <c r="B23" s="74"/>
      <c r="C23" s="5"/>
      <c r="D23" s="78"/>
      <c r="E23" s="63"/>
      <c r="F23" s="171" t="str">
        <f>IF(Tabulka323[[#This Row],[HODINOVÁ VÝROBA VODÍKU (m3/hod)]]=0,"",IF((Tabulka3[[#This Row],[pozemní instalace FVE (kW)]]+Tabulka3[[#This Row],[střešní instalace FVE (kW)]])=0,"V DANÉM PŘEDÁVACÍM MÍSTĚ NENÍ NAINSTALOVÁNA ŽÁDNÁ FVE",IF(I23&lt;0.1*(Tabulka3[[#This Row],[pozemní instalace FVE (kW)]]+Tabulka3[[#This Row],[střešní instalace FVE (kW)]]),"ELEKTROLYZÉR S VÝKONEM POD 10% VÝKONU FVE V DANÉM PM JE NEZPŮSOBILÝ",IF(I23&gt;0.6*(Tabulka3[[#This Row],[pozemní instalace FVE (kW)]]+Tabulka3[[#This Row],[střešní instalace FVE (kW)]]),"VÝKON ELEKTROLYZÉRU PŘESAHUJÍCÍ 60 % VÝKONU FVE V DANÉM PM UŽ DÁLE NEZVYŠUJE DOTACI",IF(Tabulka32[[#This Row],[KAPACITA AKUMULACE
(kWh)]]&gt;(Tabulka3[[#This Row],[pozemní instalace FVE (kW)]]+Tabulka3[[#This Row],[střešní instalace FVE (kW)]]),"PODPORA PRO AKUMULACI V DANÉM PM UŽ JE PLNĚ VYČERPÁNA BATERIÍ",IF(I23&gt;(Tabulka3[[#This Row],[pozemní instalace FVE (kW)]]+Tabulka3[[#This Row],[střešní instalace FVE (kW)]]-Tabulka32[[#This Row],[KAPACITA AKUMULACE
(kWh)]]),"VÝKON ELEKTROLYZÉRU PŘESAHUJÍCÍ VÝKON FVE PO ODEČTENÍ KAPACITY BATERIE V DANÉM PM UŽ DÁLE NEZVYŠUJE DOTACI",""))))))</f>
        <v/>
      </c>
      <c r="G23" s="155"/>
      <c r="H23" s="138">
        <f>IF(OR(D23&lt;5,D23&gt;200,I23&lt;0.1*(FVE!D23+FVE!$F23),'Bateriová úložiště'!D23&gt;=(FVE!D23+FVE!$F23),'Bateriová úložiště'!D23&gt;=1000),0,IF(AND(I23&lt;=0.6*(FVE!D23+FVE!$F23),I23&lt;=0.6*1000,(I23+'Bateriová úložiště'!D23)&lt;=(FVE!D23+FVE!$F23)),(1178663.6*D23^0.787),IF(0.6*(FVE!D23+FVE!$F23)&lt;((FVE!D23+FVE!$F23)-'Bateriová úložiště'!D23),(0.6*(FVE!D23+FVE!$F23)/I23)*(1178663.6*D23^0.787),IF(0.6*(FVE!D23+FVE!$F23)&gt;=((FVE!D23+FVE!$F23)-'Bateriová úložiště'!D23),((FVE!D23+FVE!$F23-'Bateriová úložiště'!D23)/I23)*(1178663.6*D23^0.787),0))))</f>
        <v>0</v>
      </c>
      <c r="I23" s="138">
        <f t="shared" si="0"/>
        <v>0</v>
      </c>
      <c r="J23" s="138">
        <f>SUM($I$3:I23)</f>
        <v>0</v>
      </c>
      <c r="K23" s="138"/>
      <c r="L23" s="138" t="e">
        <f t="shared" si="1"/>
        <v>#VALUE!</v>
      </c>
      <c r="M23" s="138" t="e">
        <f>6.241*(SUM(ABS($F$3:F23))^0.961)</f>
        <v>#VALUE!</v>
      </c>
      <c r="R23" s="14"/>
      <c r="S23" s="14"/>
      <c r="T23" s="14"/>
      <c r="U23" s="14"/>
    </row>
    <row r="24" spans="1:21" ht="16.5" thickTop="1" thickBot="1" x14ac:dyDescent="0.3">
      <c r="A24" s="152"/>
      <c r="B24" s="74"/>
      <c r="C24" s="5"/>
      <c r="D24" s="77"/>
      <c r="E24" s="63"/>
      <c r="F24" s="171" t="str">
        <f>IF(Tabulka323[[#This Row],[HODINOVÁ VÝROBA VODÍKU (m3/hod)]]=0,"",IF((Tabulka3[[#This Row],[pozemní instalace FVE (kW)]]+Tabulka3[[#This Row],[střešní instalace FVE (kW)]])=0,"V DANÉM PŘEDÁVACÍM MÍSTĚ NENÍ NAINSTALOVÁNA ŽÁDNÁ FVE",IF(I24&lt;0.1*(Tabulka3[[#This Row],[pozemní instalace FVE (kW)]]+Tabulka3[[#This Row],[střešní instalace FVE (kW)]]),"ELEKTROLYZÉR S VÝKONEM POD 10% VÝKONU FVE V DANÉM PM JE NEZPŮSOBILÝ",IF(I24&gt;0.6*(Tabulka3[[#This Row],[pozemní instalace FVE (kW)]]+Tabulka3[[#This Row],[střešní instalace FVE (kW)]]),"VÝKON ELEKTROLYZÉRU PŘESAHUJÍCÍ 60 % VÝKONU FVE V DANÉM PM UŽ DÁLE NEZVYŠUJE DOTACI",IF(Tabulka32[[#This Row],[KAPACITA AKUMULACE
(kWh)]]&gt;(Tabulka3[[#This Row],[pozemní instalace FVE (kW)]]+Tabulka3[[#This Row],[střešní instalace FVE (kW)]]),"PODPORA PRO AKUMULACI V DANÉM PM UŽ JE PLNĚ VYČERPÁNA BATERIÍ",IF(I24&gt;(Tabulka3[[#This Row],[pozemní instalace FVE (kW)]]+Tabulka3[[#This Row],[střešní instalace FVE (kW)]]-Tabulka32[[#This Row],[KAPACITA AKUMULACE
(kWh)]]),"VÝKON ELEKTROLYZÉRU PŘESAHUJÍCÍ VÝKON FVE PO ODEČTENÍ KAPACITY BATERIE V DANÉM PM UŽ DÁLE NEZVYŠUJE DOTACI",""))))))</f>
        <v/>
      </c>
      <c r="G24" s="155"/>
      <c r="H24" s="138">
        <f>IF(OR(D24&lt;5,D24&gt;200,I24&lt;0.1*(FVE!D24+FVE!$F24),'Bateriová úložiště'!D24&gt;=(FVE!D24+FVE!$F24),'Bateriová úložiště'!D24&gt;=1000),0,IF(AND(I24&lt;=0.6*(FVE!D24+FVE!$F24),I24&lt;=0.6*1000,(I24+'Bateriová úložiště'!D24)&lt;=(FVE!D24+FVE!$F24)),(1178663.6*D24^0.787),IF(0.6*(FVE!D24+FVE!$F24)&lt;((FVE!D24+FVE!$F24)-'Bateriová úložiště'!D24),(0.6*(FVE!D24+FVE!$F24)/I24)*(1178663.6*D24^0.787),IF(0.6*(FVE!D24+FVE!$F24)&gt;=((FVE!D24+FVE!$F24)-'Bateriová úložiště'!D24),((FVE!D24+FVE!$F24-'Bateriová úložiště'!D24)/I24)*(1178663.6*D24^0.787),0))))</f>
        <v>0</v>
      </c>
      <c r="I24" s="138">
        <f t="shared" si="0"/>
        <v>0</v>
      </c>
      <c r="J24" s="138">
        <f>SUM($I$3:I24)</f>
        <v>0</v>
      </c>
      <c r="K24" s="138"/>
      <c r="L24" s="138" t="e">
        <f t="shared" si="1"/>
        <v>#VALUE!</v>
      </c>
      <c r="M24" s="138" t="e">
        <f>6.241*(SUM(ABS($F$3:F24))^0.961)</f>
        <v>#VALUE!</v>
      </c>
      <c r="R24" s="14"/>
      <c r="S24" s="14"/>
      <c r="T24" s="14"/>
      <c r="U24" s="14"/>
    </row>
    <row r="25" spans="1:21" ht="16.5" thickTop="1" thickBot="1" x14ac:dyDescent="0.3">
      <c r="A25" s="152"/>
      <c r="B25" s="74"/>
      <c r="C25" s="5"/>
      <c r="D25" s="78"/>
      <c r="E25" s="63"/>
      <c r="F25" s="171" t="str">
        <f>IF(Tabulka323[[#This Row],[HODINOVÁ VÝROBA VODÍKU (m3/hod)]]=0,"",IF((Tabulka3[[#This Row],[pozemní instalace FVE (kW)]]+Tabulka3[[#This Row],[střešní instalace FVE (kW)]])=0,"V DANÉM PŘEDÁVACÍM MÍSTĚ NENÍ NAINSTALOVÁNA ŽÁDNÁ FVE",IF(I25&lt;0.1*(Tabulka3[[#This Row],[pozemní instalace FVE (kW)]]+Tabulka3[[#This Row],[střešní instalace FVE (kW)]]),"ELEKTROLYZÉR S VÝKONEM POD 10% VÝKONU FVE V DANÉM PM JE NEZPŮSOBILÝ",IF(I25&gt;0.6*(Tabulka3[[#This Row],[pozemní instalace FVE (kW)]]+Tabulka3[[#This Row],[střešní instalace FVE (kW)]]),"VÝKON ELEKTROLYZÉRU PŘESAHUJÍCÍ 60 % VÝKONU FVE V DANÉM PM UŽ DÁLE NEZVYŠUJE DOTACI",IF(Tabulka32[[#This Row],[KAPACITA AKUMULACE
(kWh)]]&gt;(Tabulka3[[#This Row],[pozemní instalace FVE (kW)]]+Tabulka3[[#This Row],[střešní instalace FVE (kW)]]),"PODPORA PRO AKUMULACI V DANÉM PM UŽ JE PLNĚ VYČERPÁNA BATERIÍ",IF(I25&gt;(Tabulka3[[#This Row],[pozemní instalace FVE (kW)]]+Tabulka3[[#This Row],[střešní instalace FVE (kW)]]-Tabulka32[[#This Row],[KAPACITA AKUMULACE
(kWh)]]),"VÝKON ELEKTROLYZÉRU PŘESAHUJÍCÍ VÝKON FVE PO ODEČTENÍ KAPACITY BATERIE V DANÉM PM UŽ DÁLE NEZVYŠUJE DOTACI",""))))))</f>
        <v/>
      </c>
      <c r="G25" s="155"/>
      <c r="H25" s="138">
        <f>IF(OR(D25&lt;5,D25&gt;200,I25&lt;0.1*(FVE!D25+FVE!$F25),'Bateriová úložiště'!D25&gt;=(FVE!D25+FVE!$F25),'Bateriová úložiště'!D25&gt;=1000),0,IF(AND(I25&lt;=0.6*(FVE!D25+FVE!$F25),I25&lt;=0.6*1000,(I25+'Bateriová úložiště'!D25)&lt;=(FVE!D25+FVE!$F25)),(1178663.6*D25^0.787),IF(0.6*(FVE!D25+FVE!$F25)&lt;((FVE!D25+FVE!$F25)-'Bateriová úložiště'!D25),(0.6*(FVE!D25+FVE!$F25)/I25)*(1178663.6*D25^0.787),IF(0.6*(FVE!D25+FVE!$F25)&gt;=((FVE!D25+FVE!$F25)-'Bateriová úložiště'!D25),((FVE!D25+FVE!$F25-'Bateriová úložiště'!D25)/I25)*(1178663.6*D25^0.787),0))))</f>
        <v>0</v>
      </c>
      <c r="I25" s="138">
        <f t="shared" si="0"/>
        <v>0</v>
      </c>
      <c r="J25" s="138">
        <f>SUM($I$3:I25)</f>
        <v>0</v>
      </c>
      <c r="K25" s="138"/>
      <c r="L25" s="138" t="e">
        <f t="shared" si="1"/>
        <v>#VALUE!</v>
      </c>
      <c r="M25" s="138" t="e">
        <f>6.241*(SUM(ABS($F$3:F25))^0.961)</f>
        <v>#VALUE!</v>
      </c>
      <c r="R25" s="14"/>
      <c r="S25" s="14"/>
      <c r="T25" s="14"/>
      <c r="U25" s="14"/>
    </row>
    <row r="26" spans="1:21" ht="16.5" thickTop="1" thickBot="1" x14ac:dyDescent="0.3">
      <c r="A26" s="152"/>
      <c r="B26" s="74"/>
      <c r="C26" s="5"/>
      <c r="D26" s="78"/>
      <c r="E26" s="63"/>
      <c r="F26" s="171" t="str">
        <f>IF(Tabulka323[[#This Row],[HODINOVÁ VÝROBA VODÍKU (m3/hod)]]=0,"",IF((Tabulka3[[#This Row],[pozemní instalace FVE (kW)]]+Tabulka3[[#This Row],[střešní instalace FVE (kW)]])=0,"V DANÉM PŘEDÁVACÍM MÍSTĚ NENÍ NAINSTALOVÁNA ŽÁDNÁ FVE",IF(I26&lt;0.1*(Tabulka3[[#This Row],[pozemní instalace FVE (kW)]]+Tabulka3[[#This Row],[střešní instalace FVE (kW)]]),"ELEKTROLYZÉR S VÝKONEM POD 10% VÝKONU FVE V DANÉM PM JE NEZPŮSOBILÝ",IF(I26&gt;0.6*(Tabulka3[[#This Row],[pozemní instalace FVE (kW)]]+Tabulka3[[#This Row],[střešní instalace FVE (kW)]]),"VÝKON ELEKTROLYZÉRU PŘESAHUJÍCÍ 60 % VÝKONU FVE V DANÉM PM UŽ DÁLE NEZVYŠUJE DOTACI",IF(Tabulka32[[#This Row],[KAPACITA AKUMULACE
(kWh)]]&gt;(Tabulka3[[#This Row],[pozemní instalace FVE (kW)]]+Tabulka3[[#This Row],[střešní instalace FVE (kW)]]),"PODPORA PRO AKUMULACI V DANÉM PM UŽ JE PLNĚ VYČERPÁNA BATERIÍ",IF(I26&gt;(Tabulka3[[#This Row],[pozemní instalace FVE (kW)]]+Tabulka3[[#This Row],[střešní instalace FVE (kW)]]-Tabulka32[[#This Row],[KAPACITA AKUMULACE
(kWh)]]),"VÝKON ELEKTROLYZÉRU PŘESAHUJÍCÍ VÝKON FVE PO ODEČTENÍ KAPACITY BATERIE V DANÉM PM UŽ DÁLE NEZVYŠUJE DOTACI",""))))))</f>
        <v/>
      </c>
      <c r="G26" s="155"/>
      <c r="H26" s="138">
        <f>IF(OR(D26&lt;5,D26&gt;200,I26&lt;0.1*(FVE!D26+FVE!$F26),'Bateriová úložiště'!D26&gt;=(FVE!D26+FVE!$F26),'Bateriová úložiště'!D26&gt;=1000),0,IF(AND(I26&lt;=0.6*(FVE!D26+FVE!$F26),I26&lt;=0.6*1000,(I26+'Bateriová úložiště'!D26)&lt;=(FVE!D26+FVE!$F26)),(1178663.6*D26^0.787),IF(0.6*(FVE!D26+FVE!$F26)&lt;((FVE!D26+FVE!$F26)-'Bateriová úložiště'!D26),(0.6*(FVE!D26+FVE!$F26)/I26)*(1178663.6*D26^0.787),IF(0.6*(FVE!D26+FVE!$F26)&gt;=((FVE!D26+FVE!$F26)-'Bateriová úložiště'!D26),((FVE!D26+FVE!$F26-'Bateriová úložiště'!D26)/I26)*(1178663.6*D26^0.787),0))))</f>
        <v>0</v>
      </c>
      <c r="I26" s="138">
        <f t="shared" si="0"/>
        <v>0</v>
      </c>
      <c r="J26" s="138">
        <f>SUM($I$3:I26)</f>
        <v>0</v>
      </c>
      <c r="K26" s="138"/>
      <c r="L26" s="138" t="e">
        <f t="shared" si="1"/>
        <v>#VALUE!</v>
      </c>
      <c r="M26" s="138" t="e">
        <f>6.241*(SUM(ABS($F$3:F26))^0.961)</f>
        <v>#VALUE!</v>
      </c>
      <c r="R26" s="14"/>
      <c r="S26" s="14"/>
      <c r="T26" s="14"/>
      <c r="U26" s="14"/>
    </row>
    <row r="27" spans="1:21" ht="16.5" thickTop="1" thickBot="1" x14ac:dyDescent="0.3">
      <c r="A27" s="152"/>
      <c r="B27" s="74"/>
      <c r="C27" s="5"/>
      <c r="D27" s="78"/>
      <c r="E27" s="63"/>
      <c r="F27" s="171" t="str">
        <f>IF(Tabulka323[[#This Row],[HODINOVÁ VÝROBA VODÍKU (m3/hod)]]=0,"",IF((Tabulka3[[#This Row],[pozemní instalace FVE (kW)]]+Tabulka3[[#This Row],[střešní instalace FVE (kW)]])=0,"V DANÉM PŘEDÁVACÍM MÍSTĚ NENÍ NAINSTALOVÁNA ŽÁDNÁ FVE",IF(I27&lt;0.1*(Tabulka3[[#This Row],[pozemní instalace FVE (kW)]]+Tabulka3[[#This Row],[střešní instalace FVE (kW)]]),"ELEKTROLYZÉR S VÝKONEM POD 10% VÝKONU FVE V DANÉM PM JE NEZPŮSOBILÝ",IF(I27&gt;0.6*(Tabulka3[[#This Row],[pozemní instalace FVE (kW)]]+Tabulka3[[#This Row],[střešní instalace FVE (kW)]]),"VÝKON ELEKTROLYZÉRU PŘESAHUJÍCÍ 60 % VÝKONU FVE V DANÉM PM UŽ DÁLE NEZVYŠUJE DOTACI",IF(Tabulka32[[#This Row],[KAPACITA AKUMULACE
(kWh)]]&gt;(Tabulka3[[#This Row],[pozemní instalace FVE (kW)]]+Tabulka3[[#This Row],[střešní instalace FVE (kW)]]),"PODPORA PRO AKUMULACI V DANÉM PM UŽ JE PLNĚ VYČERPÁNA BATERIÍ",IF(I27&gt;(Tabulka3[[#This Row],[pozemní instalace FVE (kW)]]+Tabulka3[[#This Row],[střešní instalace FVE (kW)]]-Tabulka32[[#This Row],[KAPACITA AKUMULACE
(kWh)]]),"VÝKON ELEKTROLYZÉRU PŘESAHUJÍCÍ VÝKON FVE PO ODEČTENÍ KAPACITY BATERIE V DANÉM PM UŽ DÁLE NEZVYŠUJE DOTACI",""))))))</f>
        <v/>
      </c>
      <c r="G27" s="155"/>
      <c r="H27" s="138">
        <f>IF(OR(D27&lt;5,D27&gt;200,I27&lt;0.1*(FVE!D27+FVE!$F27),'Bateriová úložiště'!D27&gt;=(FVE!D27+FVE!$F27),'Bateriová úložiště'!D27&gt;=1000),0,IF(AND(I27&lt;=0.6*(FVE!D27+FVE!$F27),I27&lt;=0.6*1000,(I27+'Bateriová úložiště'!D27)&lt;=(FVE!D27+FVE!$F27)),(1178663.6*D27^0.787),IF(0.6*(FVE!D27+FVE!$F27)&lt;((FVE!D27+FVE!$F27)-'Bateriová úložiště'!D27),(0.6*(FVE!D27+FVE!$F27)/I27)*(1178663.6*D27^0.787),IF(0.6*(FVE!D27+FVE!$F27)&gt;=((FVE!D27+FVE!$F27)-'Bateriová úložiště'!D27),((FVE!D27+FVE!$F27-'Bateriová úložiště'!D27)/I27)*(1178663.6*D27^0.787),0))))</f>
        <v>0</v>
      </c>
      <c r="I27" s="138">
        <f t="shared" si="0"/>
        <v>0</v>
      </c>
      <c r="J27" s="138">
        <f>SUM($I$3:I27)</f>
        <v>0</v>
      </c>
      <c r="K27" s="138"/>
      <c r="L27" s="138" t="e">
        <f t="shared" si="1"/>
        <v>#VALUE!</v>
      </c>
      <c r="M27" s="138" t="e">
        <f>6.241*(SUM(ABS($F$3:F27))^0.961)</f>
        <v>#VALUE!</v>
      </c>
      <c r="R27" s="14"/>
      <c r="S27" s="14"/>
      <c r="T27" s="14"/>
      <c r="U27" s="14"/>
    </row>
    <row r="28" spans="1:21" ht="16.5" thickTop="1" thickBot="1" x14ac:dyDescent="0.3">
      <c r="A28" s="152"/>
      <c r="B28" s="74"/>
      <c r="C28" s="5"/>
      <c r="D28" s="78"/>
      <c r="E28" s="63"/>
      <c r="F28" s="171" t="str">
        <f>IF(Tabulka323[[#This Row],[HODINOVÁ VÝROBA VODÍKU (m3/hod)]]=0,"",IF((Tabulka3[[#This Row],[pozemní instalace FVE (kW)]]+Tabulka3[[#This Row],[střešní instalace FVE (kW)]])=0,"V DANÉM PŘEDÁVACÍM MÍSTĚ NENÍ NAINSTALOVÁNA ŽÁDNÁ FVE",IF(I28&lt;0.1*(Tabulka3[[#This Row],[pozemní instalace FVE (kW)]]+Tabulka3[[#This Row],[střešní instalace FVE (kW)]]),"ELEKTROLYZÉR S VÝKONEM POD 10% VÝKONU FVE V DANÉM PM JE NEZPŮSOBILÝ",IF(I28&gt;0.6*(Tabulka3[[#This Row],[pozemní instalace FVE (kW)]]+Tabulka3[[#This Row],[střešní instalace FVE (kW)]]),"VÝKON ELEKTROLYZÉRU PŘESAHUJÍCÍ 60 % VÝKONU FVE V DANÉM PM UŽ DÁLE NEZVYŠUJE DOTACI",IF(Tabulka32[[#This Row],[KAPACITA AKUMULACE
(kWh)]]&gt;(Tabulka3[[#This Row],[pozemní instalace FVE (kW)]]+Tabulka3[[#This Row],[střešní instalace FVE (kW)]]),"PODPORA PRO AKUMULACI V DANÉM PM UŽ JE PLNĚ VYČERPÁNA BATERIÍ",IF(I28&gt;(Tabulka3[[#This Row],[pozemní instalace FVE (kW)]]+Tabulka3[[#This Row],[střešní instalace FVE (kW)]]-Tabulka32[[#This Row],[KAPACITA AKUMULACE
(kWh)]]),"VÝKON ELEKTROLYZÉRU PŘESAHUJÍCÍ VÝKON FVE PO ODEČTENÍ KAPACITY BATERIE V DANÉM PM UŽ DÁLE NEZVYŠUJE DOTACI",""))))))</f>
        <v/>
      </c>
      <c r="G28" s="155"/>
      <c r="H28" s="138">
        <f>IF(OR(D28&lt;5,D28&gt;200,I28&lt;0.1*(FVE!D28+FVE!$F28),'Bateriová úložiště'!D28&gt;=(FVE!D28+FVE!$F28),'Bateriová úložiště'!D28&gt;=1000),0,IF(AND(I28&lt;=0.6*(FVE!D28+FVE!$F28),I28&lt;=0.6*1000,(I28+'Bateriová úložiště'!D28)&lt;=(FVE!D28+FVE!$F28)),(1178663.6*D28^0.787),IF(0.6*(FVE!D28+FVE!$F28)&lt;((FVE!D28+FVE!$F28)-'Bateriová úložiště'!D28),(0.6*(FVE!D28+FVE!$F28)/I28)*(1178663.6*D28^0.787),IF(0.6*(FVE!D28+FVE!$F28)&gt;=((FVE!D28+FVE!$F28)-'Bateriová úložiště'!D28),((FVE!D28+FVE!$F28-'Bateriová úložiště'!D28)/I28)*(1178663.6*D28^0.787),0))))</f>
        <v>0</v>
      </c>
      <c r="I28" s="138">
        <f t="shared" si="0"/>
        <v>0</v>
      </c>
      <c r="J28" s="138">
        <f>SUM($I$3:I28)</f>
        <v>0</v>
      </c>
      <c r="K28" s="138"/>
      <c r="L28" s="138" t="e">
        <f t="shared" si="1"/>
        <v>#VALUE!</v>
      </c>
      <c r="M28" s="138" t="e">
        <f>6.241*(SUM(ABS($F$3:F28))^0.961)</f>
        <v>#VALUE!</v>
      </c>
      <c r="R28" s="14"/>
      <c r="S28" s="14"/>
      <c r="T28" s="14"/>
      <c r="U28" s="14"/>
    </row>
    <row r="29" spans="1:21" ht="16.5" thickTop="1" thickBot="1" x14ac:dyDescent="0.3">
      <c r="A29" s="152"/>
      <c r="B29" s="74"/>
      <c r="C29" s="5"/>
      <c r="D29" s="78"/>
      <c r="E29" s="63"/>
      <c r="F29" s="171" t="str">
        <f>IF(Tabulka323[[#This Row],[HODINOVÁ VÝROBA VODÍKU (m3/hod)]]=0,"",IF((Tabulka3[[#This Row],[pozemní instalace FVE (kW)]]+Tabulka3[[#This Row],[střešní instalace FVE (kW)]])=0,"V DANÉM PŘEDÁVACÍM MÍSTĚ NENÍ NAINSTALOVÁNA ŽÁDNÁ FVE",IF(I29&lt;0.1*(Tabulka3[[#This Row],[pozemní instalace FVE (kW)]]+Tabulka3[[#This Row],[střešní instalace FVE (kW)]]),"ELEKTROLYZÉR S VÝKONEM POD 10% VÝKONU FVE V DANÉM PM JE NEZPŮSOBILÝ",IF(I29&gt;0.6*(Tabulka3[[#This Row],[pozemní instalace FVE (kW)]]+Tabulka3[[#This Row],[střešní instalace FVE (kW)]]),"VÝKON ELEKTROLYZÉRU PŘESAHUJÍCÍ 60 % VÝKONU FVE V DANÉM PM UŽ DÁLE NEZVYŠUJE DOTACI",IF(Tabulka32[[#This Row],[KAPACITA AKUMULACE
(kWh)]]&gt;(Tabulka3[[#This Row],[pozemní instalace FVE (kW)]]+Tabulka3[[#This Row],[střešní instalace FVE (kW)]]),"PODPORA PRO AKUMULACI V DANÉM PM UŽ JE PLNĚ VYČERPÁNA BATERIÍ",IF(I29&gt;(Tabulka3[[#This Row],[pozemní instalace FVE (kW)]]+Tabulka3[[#This Row],[střešní instalace FVE (kW)]]-Tabulka32[[#This Row],[KAPACITA AKUMULACE
(kWh)]]),"VÝKON ELEKTROLYZÉRU PŘESAHUJÍCÍ VÝKON FVE PO ODEČTENÍ KAPACITY BATERIE V DANÉM PM UŽ DÁLE NEZVYŠUJE DOTACI",""))))))</f>
        <v/>
      </c>
      <c r="G29" s="155"/>
      <c r="H29" s="138">
        <f>IF(OR(D29&lt;5,D29&gt;200,I29&lt;0.1*(FVE!D29+FVE!$F29),'Bateriová úložiště'!D29&gt;=(FVE!D29+FVE!$F29),'Bateriová úložiště'!D29&gt;=1000),0,IF(AND(I29&lt;=0.6*(FVE!D29+FVE!$F29),I29&lt;=0.6*1000,(I29+'Bateriová úložiště'!D29)&lt;=(FVE!D29+FVE!$F29)),(1178663.6*D29^0.787),IF(0.6*(FVE!D29+FVE!$F29)&lt;((FVE!D29+FVE!$F29)-'Bateriová úložiště'!D29),(0.6*(FVE!D29+FVE!$F29)/I29)*(1178663.6*D29^0.787),IF(0.6*(FVE!D29+FVE!$F29)&gt;=((FVE!D29+FVE!$F29)-'Bateriová úložiště'!D29),((FVE!D29+FVE!$F29-'Bateriová úložiště'!D29)/I29)*(1178663.6*D29^0.787),0))))</f>
        <v>0</v>
      </c>
      <c r="I29" s="138">
        <f t="shared" si="0"/>
        <v>0</v>
      </c>
      <c r="J29" s="138">
        <f>SUM($I$3:I29)</f>
        <v>0</v>
      </c>
      <c r="K29" s="138"/>
      <c r="L29" s="138" t="e">
        <f t="shared" si="1"/>
        <v>#VALUE!</v>
      </c>
      <c r="M29" s="138" t="e">
        <f>6.241*(SUM(ABS($F$3:F29))^0.961)</f>
        <v>#VALUE!</v>
      </c>
      <c r="R29" s="14"/>
      <c r="S29" s="14"/>
      <c r="T29" s="14"/>
      <c r="U29" s="14"/>
    </row>
    <row r="30" spans="1:21" ht="16.5" thickTop="1" thickBot="1" x14ac:dyDescent="0.3">
      <c r="A30" s="152"/>
      <c r="B30" s="75"/>
      <c r="C30" s="5"/>
      <c r="D30" s="78"/>
      <c r="E30" s="63"/>
      <c r="F30" s="171" t="str">
        <f>IF(Tabulka323[[#This Row],[HODINOVÁ VÝROBA VODÍKU (m3/hod)]]=0,"",IF((Tabulka3[[#This Row],[pozemní instalace FVE (kW)]]+Tabulka3[[#This Row],[střešní instalace FVE (kW)]])=0,"V DANÉM PŘEDÁVACÍM MÍSTĚ NENÍ NAINSTALOVÁNA ŽÁDNÁ FVE",IF(I30&lt;0.1*(Tabulka3[[#This Row],[pozemní instalace FVE (kW)]]+Tabulka3[[#This Row],[střešní instalace FVE (kW)]]),"ELEKTROLYZÉR S VÝKONEM POD 10% VÝKONU FVE V DANÉM PM JE NEZPŮSOBILÝ",IF(I30&gt;0.6*(Tabulka3[[#This Row],[pozemní instalace FVE (kW)]]+Tabulka3[[#This Row],[střešní instalace FVE (kW)]]),"VÝKON ELEKTROLYZÉRU PŘESAHUJÍCÍ 60 % VÝKONU FVE V DANÉM PM UŽ DÁLE NEZVYŠUJE DOTACI",IF(Tabulka32[[#This Row],[KAPACITA AKUMULACE
(kWh)]]&gt;(Tabulka3[[#This Row],[pozemní instalace FVE (kW)]]+Tabulka3[[#This Row],[střešní instalace FVE (kW)]]),"PODPORA PRO AKUMULACI V DANÉM PM UŽ JE PLNĚ VYČERPÁNA BATERIÍ",IF(I30&gt;(Tabulka3[[#This Row],[pozemní instalace FVE (kW)]]+Tabulka3[[#This Row],[střešní instalace FVE (kW)]]-Tabulka32[[#This Row],[KAPACITA AKUMULACE
(kWh)]]),"VÝKON ELEKTROLYZÉRU PŘESAHUJÍCÍ VÝKON FVE PO ODEČTENÍ KAPACITY BATERIE V DANÉM PM UŽ DÁLE NEZVYŠUJE DOTACI",""))))))</f>
        <v/>
      </c>
      <c r="G30" s="155"/>
      <c r="H30" s="138">
        <f>IF(OR(D30&lt;5,D30&gt;200,I30&lt;0.1*(FVE!D30+FVE!$F30),'Bateriová úložiště'!D30&gt;=(FVE!D30+FVE!$F30),'Bateriová úložiště'!D30&gt;=1000),0,IF(AND(I30&lt;=0.6*(FVE!D30+FVE!$F30),I30&lt;=0.6*1000,(I30+'Bateriová úložiště'!D30)&lt;=(FVE!D30+FVE!$F30)),(1178663.6*D30^0.787),IF(0.6*(FVE!D30+FVE!$F30)&lt;((FVE!D30+FVE!$F30)-'Bateriová úložiště'!D30),(0.6*(FVE!D30+FVE!$F30)/I30)*(1178663.6*D30^0.787),IF(0.6*(FVE!D30+FVE!$F30)&gt;=((FVE!D30+FVE!$F30)-'Bateriová úložiště'!D30),((FVE!D30+FVE!$F30-'Bateriová úložiště'!D30)/I30)*(1178663.6*D30^0.787),0))))</f>
        <v>0</v>
      </c>
      <c r="I30" s="138">
        <f t="shared" si="0"/>
        <v>0</v>
      </c>
      <c r="J30" s="138">
        <f>SUM($I$3:I30)</f>
        <v>0</v>
      </c>
      <c r="K30" s="138"/>
      <c r="L30" s="138" t="e">
        <f t="shared" si="1"/>
        <v>#VALUE!</v>
      </c>
      <c r="M30" s="138" t="e">
        <f>6.241*(SUM(ABS($F$3:F30))^0.961)</f>
        <v>#VALUE!</v>
      </c>
      <c r="R30" s="14"/>
      <c r="S30" s="14"/>
      <c r="T30" s="14"/>
      <c r="U30" s="14"/>
    </row>
    <row r="31" spans="1:21" ht="16.5" thickTop="1" thickBot="1" x14ac:dyDescent="0.3">
      <c r="A31" s="152"/>
      <c r="B31" s="74"/>
      <c r="C31" s="5"/>
      <c r="D31" s="77"/>
      <c r="E31" s="63"/>
      <c r="F31" s="171" t="str">
        <f>IF(Tabulka323[[#This Row],[HODINOVÁ VÝROBA VODÍKU (m3/hod)]]=0,"",IF((Tabulka3[[#This Row],[pozemní instalace FVE (kW)]]+Tabulka3[[#This Row],[střešní instalace FVE (kW)]])=0,"V DANÉM PŘEDÁVACÍM MÍSTĚ NENÍ NAINSTALOVÁNA ŽÁDNÁ FVE",IF(I31&lt;0.1*(Tabulka3[[#This Row],[pozemní instalace FVE (kW)]]+Tabulka3[[#This Row],[střešní instalace FVE (kW)]]),"ELEKTROLYZÉR S VÝKONEM POD 10% VÝKONU FVE V DANÉM PM JE NEZPŮSOBILÝ",IF(I31&gt;0.6*(Tabulka3[[#This Row],[pozemní instalace FVE (kW)]]+Tabulka3[[#This Row],[střešní instalace FVE (kW)]]),"VÝKON ELEKTROLYZÉRU PŘESAHUJÍCÍ 60 % VÝKONU FVE V DANÉM PM UŽ DÁLE NEZVYŠUJE DOTACI",IF(Tabulka32[[#This Row],[KAPACITA AKUMULACE
(kWh)]]&gt;(Tabulka3[[#This Row],[pozemní instalace FVE (kW)]]+Tabulka3[[#This Row],[střešní instalace FVE (kW)]]),"PODPORA PRO AKUMULACI V DANÉM PM UŽ JE PLNĚ VYČERPÁNA BATERIÍ",IF(I31&gt;(Tabulka3[[#This Row],[pozemní instalace FVE (kW)]]+Tabulka3[[#This Row],[střešní instalace FVE (kW)]]-Tabulka32[[#This Row],[KAPACITA AKUMULACE
(kWh)]]),"VÝKON ELEKTROLYZÉRU PŘESAHUJÍCÍ VÝKON FVE PO ODEČTENÍ KAPACITY BATERIE V DANÉM PM UŽ DÁLE NEZVYŠUJE DOTACI",""))))))</f>
        <v/>
      </c>
      <c r="G31" s="155"/>
      <c r="H31" s="138">
        <f>IF(OR(D31&lt;5,D31&gt;200,I31&lt;0.1*(FVE!D31+FVE!$F31),'Bateriová úložiště'!D31&gt;=(FVE!D31+FVE!$F31),'Bateriová úložiště'!D31&gt;=1000),0,IF(AND(I31&lt;=0.6*(FVE!D31+FVE!$F31),I31&lt;=0.6*1000,(I31+'Bateriová úložiště'!D31)&lt;=(FVE!D31+FVE!$F31)),(1178663.6*D31^0.787),IF(0.6*(FVE!D31+FVE!$F31)&lt;((FVE!D31+FVE!$F31)-'Bateriová úložiště'!D31),(0.6*(FVE!D31+FVE!$F31)/I31)*(1178663.6*D31^0.787),IF(0.6*(FVE!D31+FVE!$F31)&gt;=((FVE!D31+FVE!$F31)-'Bateriová úložiště'!D31),((FVE!D31+FVE!$F31-'Bateriová úložiště'!D31)/I31)*(1178663.6*D31^0.787),0))))</f>
        <v>0</v>
      </c>
      <c r="I31" s="138">
        <f t="shared" si="0"/>
        <v>0</v>
      </c>
      <c r="J31" s="138">
        <f>SUM($I$3:I31)</f>
        <v>0</v>
      </c>
      <c r="K31" s="138"/>
      <c r="L31" s="138" t="e">
        <f t="shared" si="1"/>
        <v>#VALUE!</v>
      </c>
      <c r="M31" s="138" t="e">
        <f>6.241*(SUM(ABS($F$3:F31))^0.961)</f>
        <v>#VALUE!</v>
      </c>
      <c r="R31" s="14"/>
      <c r="S31" s="14"/>
      <c r="T31" s="14"/>
      <c r="U31" s="14"/>
    </row>
    <row r="32" spans="1:21" ht="16.5" thickTop="1" thickBot="1" x14ac:dyDescent="0.3">
      <c r="A32" s="152"/>
      <c r="B32" s="74"/>
      <c r="C32" s="5"/>
      <c r="D32" s="78"/>
      <c r="E32" s="63"/>
      <c r="F32" s="171" t="str">
        <f>IF(Tabulka323[[#This Row],[HODINOVÁ VÝROBA VODÍKU (m3/hod)]]=0,"",IF((Tabulka3[[#This Row],[pozemní instalace FVE (kW)]]+Tabulka3[[#This Row],[střešní instalace FVE (kW)]])=0,"V DANÉM PŘEDÁVACÍM MÍSTĚ NENÍ NAINSTALOVÁNA ŽÁDNÁ FVE",IF(I32&lt;0.1*(Tabulka3[[#This Row],[pozemní instalace FVE (kW)]]+Tabulka3[[#This Row],[střešní instalace FVE (kW)]]),"ELEKTROLYZÉR S VÝKONEM POD 10% VÝKONU FVE V DANÉM PM JE NEZPŮSOBILÝ",IF(I32&gt;0.6*(Tabulka3[[#This Row],[pozemní instalace FVE (kW)]]+Tabulka3[[#This Row],[střešní instalace FVE (kW)]]),"VÝKON ELEKTROLYZÉRU PŘESAHUJÍCÍ 60 % VÝKONU FVE V DANÉM PM UŽ DÁLE NEZVYŠUJE DOTACI",IF(Tabulka32[[#This Row],[KAPACITA AKUMULACE
(kWh)]]&gt;(Tabulka3[[#This Row],[pozemní instalace FVE (kW)]]+Tabulka3[[#This Row],[střešní instalace FVE (kW)]]),"PODPORA PRO AKUMULACI V DANÉM PM UŽ JE PLNĚ VYČERPÁNA BATERIÍ",IF(I32&gt;(Tabulka3[[#This Row],[pozemní instalace FVE (kW)]]+Tabulka3[[#This Row],[střešní instalace FVE (kW)]]-Tabulka32[[#This Row],[KAPACITA AKUMULACE
(kWh)]]),"VÝKON ELEKTROLYZÉRU PŘESAHUJÍCÍ VÝKON FVE PO ODEČTENÍ KAPACITY BATERIE V DANÉM PM UŽ DÁLE NEZVYŠUJE DOTACI",""))))))</f>
        <v/>
      </c>
      <c r="G32" s="155"/>
      <c r="H32" s="138">
        <f>IF(OR(D32&lt;5,D32&gt;200,I32&lt;0.1*(FVE!D32+FVE!$F32),'Bateriová úložiště'!D32&gt;=(FVE!D32+FVE!$F32),'Bateriová úložiště'!D32&gt;=1000),0,IF(AND(I32&lt;=0.6*(FVE!D32+FVE!$F32),I32&lt;=0.6*1000,(I32+'Bateriová úložiště'!D32)&lt;=(FVE!D32+FVE!$F32)),(1178663.6*D32^0.787),IF(0.6*(FVE!D32+FVE!$F32)&lt;((FVE!D32+FVE!$F32)-'Bateriová úložiště'!D32),(0.6*(FVE!D32+FVE!$F32)/I32)*(1178663.6*D32^0.787),IF(0.6*(FVE!D32+FVE!$F32)&gt;=((FVE!D32+FVE!$F32)-'Bateriová úložiště'!D32),((FVE!D32+FVE!$F32-'Bateriová úložiště'!D32)/I32)*(1178663.6*D32^0.787),0))))</f>
        <v>0</v>
      </c>
      <c r="I32" s="138">
        <f t="shared" si="0"/>
        <v>0</v>
      </c>
      <c r="J32" s="138">
        <f>SUM($I$3:I32)</f>
        <v>0</v>
      </c>
      <c r="K32" s="138"/>
      <c r="L32" s="138" t="e">
        <f t="shared" si="1"/>
        <v>#VALUE!</v>
      </c>
      <c r="M32" s="138" t="e">
        <f>6.241*(SUM(ABS($F$3:F32))^0.961)</f>
        <v>#VALUE!</v>
      </c>
      <c r="R32" s="14"/>
      <c r="S32" s="14"/>
      <c r="T32" s="14"/>
      <c r="U32" s="14"/>
    </row>
    <row r="33" spans="1:21" ht="16.5" thickTop="1" thickBot="1" x14ac:dyDescent="0.3">
      <c r="A33" s="152"/>
      <c r="B33" s="74"/>
      <c r="C33" s="5"/>
      <c r="D33" s="78"/>
      <c r="E33" s="63"/>
      <c r="F33" s="171" t="str">
        <f>IF(Tabulka323[[#This Row],[HODINOVÁ VÝROBA VODÍKU (m3/hod)]]=0,"",IF((Tabulka3[[#This Row],[pozemní instalace FVE (kW)]]+Tabulka3[[#This Row],[střešní instalace FVE (kW)]])=0,"V DANÉM PŘEDÁVACÍM MÍSTĚ NENÍ NAINSTALOVÁNA ŽÁDNÁ FVE",IF(I33&lt;0.1*(Tabulka3[[#This Row],[pozemní instalace FVE (kW)]]+Tabulka3[[#This Row],[střešní instalace FVE (kW)]]),"ELEKTROLYZÉR S VÝKONEM POD 10% VÝKONU FVE V DANÉM PM JE NEZPŮSOBILÝ",IF(I33&gt;0.6*(Tabulka3[[#This Row],[pozemní instalace FVE (kW)]]+Tabulka3[[#This Row],[střešní instalace FVE (kW)]]),"VÝKON ELEKTROLYZÉRU PŘESAHUJÍCÍ 60 % VÝKONU FVE V DANÉM PM UŽ DÁLE NEZVYŠUJE DOTACI",IF(Tabulka32[[#This Row],[KAPACITA AKUMULACE
(kWh)]]&gt;(Tabulka3[[#This Row],[pozemní instalace FVE (kW)]]+Tabulka3[[#This Row],[střešní instalace FVE (kW)]]),"PODPORA PRO AKUMULACI V DANÉM PM UŽ JE PLNĚ VYČERPÁNA BATERIÍ",IF(I33&gt;(Tabulka3[[#This Row],[pozemní instalace FVE (kW)]]+Tabulka3[[#This Row],[střešní instalace FVE (kW)]]-Tabulka32[[#This Row],[KAPACITA AKUMULACE
(kWh)]]),"VÝKON ELEKTROLYZÉRU PŘESAHUJÍCÍ VÝKON FVE PO ODEČTENÍ KAPACITY BATERIE V DANÉM PM UŽ DÁLE NEZVYŠUJE DOTACI",""))))))</f>
        <v/>
      </c>
      <c r="G33" s="155"/>
      <c r="H33" s="138">
        <f>IF(OR(D33&lt;5,D33&gt;200,I33&lt;0.1*(FVE!D33+FVE!$F33),'Bateriová úložiště'!D33&gt;=(FVE!D33+FVE!$F33),'Bateriová úložiště'!D33&gt;=1000),0,IF(AND(I33&lt;=0.6*(FVE!D33+FVE!$F33),I33&lt;=0.6*1000,(I33+'Bateriová úložiště'!D33)&lt;=(FVE!D33+FVE!$F33)),(1178663.6*D33^0.787),IF(0.6*(FVE!D33+FVE!$F33)&lt;((FVE!D33+FVE!$F33)-'Bateriová úložiště'!D33),(0.6*(FVE!D33+FVE!$F33)/I33)*(1178663.6*D33^0.787),IF(0.6*(FVE!D33+FVE!$F33)&gt;=((FVE!D33+FVE!$F33)-'Bateriová úložiště'!D33),((FVE!D33+FVE!$F33-'Bateriová úložiště'!D33)/I33)*(1178663.6*D33^0.787),0))))</f>
        <v>0</v>
      </c>
      <c r="I33" s="138">
        <f t="shared" si="0"/>
        <v>0</v>
      </c>
      <c r="J33" s="138">
        <f>SUM($I$3:I33)</f>
        <v>0</v>
      </c>
      <c r="K33" s="138"/>
      <c r="L33" s="138" t="e">
        <f t="shared" si="1"/>
        <v>#VALUE!</v>
      </c>
      <c r="M33" s="138" t="e">
        <f>6.241*(SUM(ABS($F$3:F33))^0.961)</f>
        <v>#VALUE!</v>
      </c>
      <c r="R33" s="14"/>
      <c r="S33" s="14"/>
      <c r="T33" s="14"/>
      <c r="U33" s="14"/>
    </row>
    <row r="34" spans="1:21" ht="16.5" thickTop="1" thickBot="1" x14ac:dyDescent="0.3">
      <c r="A34" s="152"/>
      <c r="B34" s="74"/>
      <c r="C34" s="5"/>
      <c r="D34" s="78"/>
      <c r="E34" s="63"/>
      <c r="F34" s="171" t="str">
        <f>IF(Tabulka323[[#This Row],[HODINOVÁ VÝROBA VODÍKU (m3/hod)]]=0,"",IF((Tabulka3[[#This Row],[pozemní instalace FVE (kW)]]+Tabulka3[[#This Row],[střešní instalace FVE (kW)]])=0,"V DANÉM PŘEDÁVACÍM MÍSTĚ NENÍ NAINSTALOVÁNA ŽÁDNÁ FVE",IF(I34&lt;0.1*(Tabulka3[[#This Row],[pozemní instalace FVE (kW)]]+Tabulka3[[#This Row],[střešní instalace FVE (kW)]]),"ELEKTROLYZÉR S VÝKONEM POD 10% VÝKONU FVE V DANÉM PM JE NEZPŮSOBILÝ",IF(I34&gt;0.6*(Tabulka3[[#This Row],[pozemní instalace FVE (kW)]]+Tabulka3[[#This Row],[střešní instalace FVE (kW)]]),"VÝKON ELEKTROLYZÉRU PŘESAHUJÍCÍ 60 % VÝKONU FVE V DANÉM PM UŽ DÁLE NEZVYŠUJE DOTACI",IF(Tabulka32[[#This Row],[KAPACITA AKUMULACE
(kWh)]]&gt;(Tabulka3[[#This Row],[pozemní instalace FVE (kW)]]+Tabulka3[[#This Row],[střešní instalace FVE (kW)]]),"PODPORA PRO AKUMULACI V DANÉM PM UŽ JE PLNĚ VYČERPÁNA BATERIÍ",IF(I34&gt;(Tabulka3[[#This Row],[pozemní instalace FVE (kW)]]+Tabulka3[[#This Row],[střešní instalace FVE (kW)]]-Tabulka32[[#This Row],[KAPACITA AKUMULACE
(kWh)]]),"VÝKON ELEKTROLYZÉRU PŘESAHUJÍCÍ VÝKON FVE PO ODEČTENÍ KAPACITY BATERIE V DANÉM PM UŽ DÁLE NEZVYŠUJE DOTACI",""))))))</f>
        <v/>
      </c>
      <c r="G34" s="155"/>
      <c r="H34" s="138">
        <f>IF(OR(D34&lt;5,D34&gt;200,I34&lt;0.1*(FVE!D34+FVE!$F34),'Bateriová úložiště'!D34&gt;=(FVE!D34+FVE!$F34),'Bateriová úložiště'!D34&gt;=1000),0,IF(AND(I34&lt;=0.6*(FVE!D34+FVE!$F34),I34&lt;=0.6*1000,(I34+'Bateriová úložiště'!D34)&lt;=(FVE!D34+FVE!$F34)),(1178663.6*D34^0.787),IF(0.6*(FVE!D34+FVE!$F34)&lt;((FVE!D34+FVE!$F34)-'Bateriová úložiště'!D34),(0.6*(FVE!D34+FVE!$F34)/I34)*(1178663.6*D34^0.787),IF(0.6*(FVE!D34+FVE!$F34)&gt;=((FVE!D34+FVE!$F34)-'Bateriová úložiště'!D34),((FVE!D34+FVE!$F34-'Bateriová úložiště'!D34)/I34)*(1178663.6*D34^0.787),0))))</f>
        <v>0</v>
      </c>
      <c r="I34" s="138">
        <f t="shared" si="0"/>
        <v>0</v>
      </c>
      <c r="J34" s="138">
        <f>SUM($I$3:I34)</f>
        <v>0</v>
      </c>
      <c r="K34" s="138"/>
      <c r="L34" s="138" t="e">
        <f t="shared" si="1"/>
        <v>#VALUE!</v>
      </c>
      <c r="M34" s="138" t="e">
        <f>6.241*(SUM(ABS($F$3:F34))^0.961)</f>
        <v>#VALUE!</v>
      </c>
      <c r="R34" s="14"/>
      <c r="S34" s="14"/>
      <c r="T34" s="14"/>
      <c r="U34" s="14"/>
    </row>
    <row r="35" spans="1:21" ht="16.5" thickTop="1" thickBot="1" x14ac:dyDescent="0.3">
      <c r="A35" s="152"/>
      <c r="B35" s="74"/>
      <c r="C35" s="5"/>
      <c r="D35" s="78"/>
      <c r="E35" s="63"/>
      <c r="F35" s="171" t="str">
        <f>IF(Tabulka323[[#This Row],[HODINOVÁ VÝROBA VODÍKU (m3/hod)]]=0,"",IF((Tabulka3[[#This Row],[pozemní instalace FVE (kW)]]+Tabulka3[[#This Row],[střešní instalace FVE (kW)]])=0,"V DANÉM PŘEDÁVACÍM MÍSTĚ NENÍ NAINSTALOVÁNA ŽÁDNÁ FVE",IF(I35&lt;0.1*(Tabulka3[[#This Row],[pozemní instalace FVE (kW)]]+Tabulka3[[#This Row],[střešní instalace FVE (kW)]]),"ELEKTROLYZÉR S VÝKONEM POD 10% VÝKONU FVE V DANÉM PM JE NEZPŮSOBILÝ",IF(I35&gt;0.6*(Tabulka3[[#This Row],[pozemní instalace FVE (kW)]]+Tabulka3[[#This Row],[střešní instalace FVE (kW)]]),"VÝKON ELEKTROLYZÉRU PŘESAHUJÍCÍ 60 % VÝKONU FVE V DANÉM PM UŽ DÁLE NEZVYŠUJE DOTACI",IF(Tabulka32[[#This Row],[KAPACITA AKUMULACE
(kWh)]]&gt;(Tabulka3[[#This Row],[pozemní instalace FVE (kW)]]+Tabulka3[[#This Row],[střešní instalace FVE (kW)]]),"PODPORA PRO AKUMULACI V DANÉM PM UŽ JE PLNĚ VYČERPÁNA BATERIÍ",IF(I35&gt;(Tabulka3[[#This Row],[pozemní instalace FVE (kW)]]+Tabulka3[[#This Row],[střešní instalace FVE (kW)]]-Tabulka32[[#This Row],[KAPACITA AKUMULACE
(kWh)]]),"VÝKON ELEKTROLYZÉRU PŘESAHUJÍCÍ VÝKON FVE PO ODEČTENÍ KAPACITY BATERIE V DANÉM PM UŽ DÁLE NEZVYŠUJE DOTACI",""))))))</f>
        <v/>
      </c>
      <c r="G35" s="155"/>
      <c r="H35" s="138">
        <f>IF(OR(D35&lt;5,D35&gt;200,I35&lt;0.1*(FVE!D35+FVE!$F35),'Bateriová úložiště'!D35&gt;=(FVE!D35+FVE!$F35),'Bateriová úložiště'!D35&gt;=1000),0,IF(AND(I35&lt;=0.6*(FVE!D35+FVE!$F35),I35&lt;=0.6*1000,(I35+'Bateriová úložiště'!D35)&lt;=(FVE!D35+FVE!$F35)),(1178663.6*D35^0.787),IF(0.6*(FVE!D35+FVE!$F35)&lt;((FVE!D35+FVE!$F35)-'Bateriová úložiště'!D35),(0.6*(FVE!D35+FVE!$F35)/I35)*(1178663.6*D35^0.787),IF(0.6*(FVE!D35+FVE!$F35)&gt;=((FVE!D35+FVE!$F35)-'Bateriová úložiště'!D35),((FVE!D35+FVE!$F35-'Bateriová úložiště'!D35)/I35)*(1178663.6*D35^0.787),0))))</f>
        <v>0</v>
      </c>
      <c r="I35" s="138">
        <f t="shared" si="0"/>
        <v>0</v>
      </c>
      <c r="J35" s="138">
        <f>SUM($I$3:I35)</f>
        <v>0</v>
      </c>
      <c r="K35" s="138"/>
      <c r="L35" s="138" t="e">
        <f t="shared" si="1"/>
        <v>#VALUE!</v>
      </c>
      <c r="M35" s="138" t="e">
        <f>6.241*(SUM(ABS($F$3:F35))^0.961)</f>
        <v>#VALUE!</v>
      </c>
      <c r="R35" s="14"/>
      <c r="S35" s="14"/>
      <c r="T35" s="14"/>
      <c r="U35" s="14"/>
    </row>
    <row r="36" spans="1:21" ht="16.5" thickTop="1" thickBot="1" x14ac:dyDescent="0.3">
      <c r="A36" s="152"/>
      <c r="B36" s="74"/>
      <c r="C36" s="5"/>
      <c r="D36" s="78"/>
      <c r="E36" s="63"/>
      <c r="F36" s="171" t="str">
        <f>IF(Tabulka323[[#This Row],[HODINOVÁ VÝROBA VODÍKU (m3/hod)]]=0,"",IF((Tabulka3[[#This Row],[pozemní instalace FVE (kW)]]+Tabulka3[[#This Row],[střešní instalace FVE (kW)]])=0,"V DANÉM PŘEDÁVACÍM MÍSTĚ NENÍ NAINSTALOVÁNA ŽÁDNÁ FVE",IF(I36&lt;0.1*(Tabulka3[[#This Row],[pozemní instalace FVE (kW)]]+Tabulka3[[#This Row],[střešní instalace FVE (kW)]]),"ELEKTROLYZÉR S VÝKONEM POD 10% VÝKONU FVE V DANÉM PM JE NEZPŮSOBILÝ",IF(I36&gt;0.6*(Tabulka3[[#This Row],[pozemní instalace FVE (kW)]]+Tabulka3[[#This Row],[střešní instalace FVE (kW)]]),"VÝKON ELEKTROLYZÉRU PŘESAHUJÍCÍ 60 % VÝKONU FVE V DANÉM PM UŽ DÁLE NEZVYŠUJE DOTACI",IF(Tabulka32[[#This Row],[KAPACITA AKUMULACE
(kWh)]]&gt;(Tabulka3[[#This Row],[pozemní instalace FVE (kW)]]+Tabulka3[[#This Row],[střešní instalace FVE (kW)]]),"PODPORA PRO AKUMULACI V DANÉM PM UŽ JE PLNĚ VYČERPÁNA BATERIÍ",IF(I36&gt;(Tabulka3[[#This Row],[pozemní instalace FVE (kW)]]+Tabulka3[[#This Row],[střešní instalace FVE (kW)]]-Tabulka32[[#This Row],[KAPACITA AKUMULACE
(kWh)]]),"VÝKON ELEKTROLYZÉRU PŘESAHUJÍCÍ VÝKON FVE PO ODEČTENÍ KAPACITY BATERIE V DANÉM PM UŽ DÁLE NEZVYŠUJE DOTACI",""))))))</f>
        <v/>
      </c>
      <c r="G36" s="155"/>
      <c r="H36" s="138">
        <f>IF(OR(D36&lt;5,D36&gt;200,I36&lt;0.1*(FVE!D36+FVE!$F36),'Bateriová úložiště'!D36&gt;=(FVE!D36+FVE!$F36),'Bateriová úložiště'!D36&gt;=1000),0,IF(AND(I36&lt;=0.6*(FVE!D36+FVE!$F36),I36&lt;=0.6*1000,(I36+'Bateriová úložiště'!D36)&lt;=(FVE!D36+FVE!$F36)),(1178663.6*D36^0.787),IF(0.6*(FVE!D36+FVE!$F36)&lt;((FVE!D36+FVE!$F36)-'Bateriová úložiště'!D36),(0.6*(FVE!D36+FVE!$F36)/I36)*(1178663.6*D36^0.787),IF(0.6*(FVE!D36+FVE!$F36)&gt;=((FVE!D36+FVE!$F36)-'Bateriová úložiště'!D36),((FVE!D36+FVE!$F36-'Bateriová úložiště'!D36)/I36)*(1178663.6*D36^0.787),0))))</f>
        <v>0</v>
      </c>
      <c r="I36" s="138">
        <f t="shared" si="0"/>
        <v>0</v>
      </c>
      <c r="J36" s="138">
        <f>SUM($I$3:I36)</f>
        <v>0</v>
      </c>
      <c r="K36" s="138"/>
      <c r="L36" s="138" t="e">
        <f t="shared" si="1"/>
        <v>#VALUE!</v>
      </c>
      <c r="M36" s="138" t="e">
        <f>6.241*(SUM(ABS($F$3:F36))^0.961)</f>
        <v>#VALUE!</v>
      </c>
      <c r="R36" s="14"/>
      <c r="S36" s="14"/>
      <c r="T36" s="14"/>
      <c r="U36" s="14"/>
    </row>
    <row r="37" spans="1:21" ht="16.5" thickTop="1" thickBot="1" x14ac:dyDescent="0.3">
      <c r="A37" s="152"/>
      <c r="B37" s="74"/>
      <c r="C37" s="5"/>
      <c r="D37" s="78"/>
      <c r="E37" s="63"/>
      <c r="F37" s="171" t="str">
        <f>IF(Tabulka323[[#This Row],[HODINOVÁ VÝROBA VODÍKU (m3/hod)]]=0,"",IF((Tabulka3[[#This Row],[pozemní instalace FVE (kW)]]+Tabulka3[[#This Row],[střešní instalace FVE (kW)]])=0,"V DANÉM PŘEDÁVACÍM MÍSTĚ NENÍ NAINSTALOVÁNA ŽÁDNÁ FVE",IF(I37&lt;0.1*(Tabulka3[[#This Row],[pozemní instalace FVE (kW)]]+Tabulka3[[#This Row],[střešní instalace FVE (kW)]]),"ELEKTROLYZÉR S VÝKONEM POD 10% VÝKONU FVE V DANÉM PM JE NEZPŮSOBILÝ",IF(I37&gt;0.6*(Tabulka3[[#This Row],[pozemní instalace FVE (kW)]]+Tabulka3[[#This Row],[střešní instalace FVE (kW)]]),"VÝKON ELEKTROLYZÉRU PŘESAHUJÍCÍ 60 % VÝKONU FVE V DANÉM PM UŽ DÁLE NEZVYŠUJE DOTACI",IF(Tabulka32[[#This Row],[KAPACITA AKUMULACE
(kWh)]]&gt;(Tabulka3[[#This Row],[pozemní instalace FVE (kW)]]+Tabulka3[[#This Row],[střešní instalace FVE (kW)]]),"PODPORA PRO AKUMULACI V DANÉM PM UŽ JE PLNĚ VYČERPÁNA BATERIÍ",IF(I37&gt;(Tabulka3[[#This Row],[pozemní instalace FVE (kW)]]+Tabulka3[[#This Row],[střešní instalace FVE (kW)]]-Tabulka32[[#This Row],[KAPACITA AKUMULACE
(kWh)]]),"VÝKON ELEKTROLYZÉRU PŘESAHUJÍCÍ VÝKON FVE PO ODEČTENÍ KAPACITY BATERIE V DANÉM PM UŽ DÁLE NEZVYŠUJE DOTACI",""))))))</f>
        <v/>
      </c>
      <c r="G37" s="155"/>
      <c r="H37" s="138">
        <f>IF(OR(D37&lt;5,D37&gt;200,I37&lt;0.1*(FVE!D37+FVE!$F37),'Bateriová úložiště'!D37&gt;=(FVE!D37+FVE!$F37),'Bateriová úložiště'!D37&gt;=1000),0,IF(AND(I37&lt;=0.6*(FVE!D37+FVE!$F37),I37&lt;=0.6*1000,(I37+'Bateriová úložiště'!D37)&lt;=(FVE!D37+FVE!$F37)),(1178663.6*D37^0.787),IF(0.6*(FVE!D37+FVE!$F37)&lt;((FVE!D37+FVE!$F37)-'Bateriová úložiště'!D37),(0.6*(FVE!D37+FVE!$F37)/I37)*(1178663.6*D37^0.787),IF(0.6*(FVE!D37+FVE!$F37)&gt;=((FVE!D37+FVE!$F37)-'Bateriová úložiště'!D37),((FVE!D37+FVE!$F37-'Bateriová úložiště'!D37)/I37)*(1178663.6*D37^0.787),0))))</f>
        <v>0</v>
      </c>
      <c r="I37" s="138">
        <f t="shared" si="0"/>
        <v>0</v>
      </c>
      <c r="J37" s="138">
        <f>SUM($I$3:I37)</f>
        <v>0</v>
      </c>
      <c r="K37" s="138"/>
      <c r="L37" s="138" t="e">
        <f t="shared" si="1"/>
        <v>#VALUE!</v>
      </c>
      <c r="M37" s="138" t="e">
        <f>6.241*(SUM(ABS($F$3:F37))^0.961)</f>
        <v>#VALUE!</v>
      </c>
      <c r="R37" s="14"/>
      <c r="S37" s="14"/>
      <c r="T37" s="14"/>
      <c r="U37" s="14"/>
    </row>
    <row r="38" spans="1:21" ht="16.5" thickTop="1" thickBot="1" x14ac:dyDescent="0.3">
      <c r="A38" s="152"/>
      <c r="B38" s="74"/>
      <c r="C38" s="5"/>
      <c r="D38" s="77"/>
      <c r="E38" s="63"/>
      <c r="F38" s="171" t="str">
        <f>IF(Tabulka323[[#This Row],[HODINOVÁ VÝROBA VODÍKU (m3/hod)]]=0,"",IF((Tabulka3[[#This Row],[pozemní instalace FVE (kW)]]+Tabulka3[[#This Row],[střešní instalace FVE (kW)]])=0,"V DANÉM PŘEDÁVACÍM MÍSTĚ NENÍ NAINSTALOVÁNA ŽÁDNÁ FVE",IF(I38&lt;0.1*(Tabulka3[[#This Row],[pozemní instalace FVE (kW)]]+Tabulka3[[#This Row],[střešní instalace FVE (kW)]]),"ELEKTROLYZÉR S VÝKONEM POD 10% VÝKONU FVE V DANÉM PM JE NEZPŮSOBILÝ",IF(I38&gt;0.6*(Tabulka3[[#This Row],[pozemní instalace FVE (kW)]]+Tabulka3[[#This Row],[střešní instalace FVE (kW)]]),"VÝKON ELEKTROLYZÉRU PŘESAHUJÍCÍ 60 % VÝKONU FVE V DANÉM PM UŽ DÁLE NEZVYŠUJE DOTACI",IF(Tabulka32[[#This Row],[KAPACITA AKUMULACE
(kWh)]]&gt;(Tabulka3[[#This Row],[pozemní instalace FVE (kW)]]+Tabulka3[[#This Row],[střešní instalace FVE (kW)]]),"PODPORA PRO AKUMULACI V DANÉM PM UŽ JE PLNĚ VYČERPÁNA BATERIÍ",IF(I38&gt;(Tabulka3[[#This Row],[pozemní instalace FVE (kW)]]+Tabulka3[[#This Row],[střešní instalace FVE (kW)]]-Tabulka32[[#This Row],[KAPACITA AKUMULACE
(kWh)]]),"VÝKON ELEKTROLYZÉRU PŘESAHUJÍCÍ VÝKON FVE PO ODEČTENÍ KAPACITY BATERIE V DANÉM PM UŽ DÁLE NEZVYŠUJE DOTACI",""))))))</f>
        <v/>
      </c>
      <c r="G38" s="155"/>
      <c r="H38" s="138">
        <f>IF(OR(D38&lt;5,D38&gt;200,I38&lt;0.1*(FVE!D38+FVE!$F38),'Bateriová úložiště'!D38&gt;=(FVE!D38+FVE!$F38),'Bateriová úložiště'!D38&gt;=1000),0,IF(AND(I38&lt;=0.6*(FVE!D38+FVE!$F38),I38&lt;=0.6*1000,(I38+'Bateriová úložiště'!D38)&lt;=(FVE!D38+FVE!$F38)),(1178663.6*D38^0.787),IF(0.6*(FVE!D38+FVE!$F38)&lt;((FVE!D38+FVE!$F38)-'Bateriová úložiště'!D38),(0.6*(FVE!D38+FVE!$F38)/I38)*(1178663.6*D38^0.787),IF(0.6*(FVE!D38+FVE!$F38)&gt;=((FVE!D38+FVE!$F38)-'Bateriová úložiště'!D38),((FVE!D38+FVE!$F38-'Bateriová úložiště'!D38)/I38)*(1178663.6*D38^0.787),0))))</f>
        <v>0</v>
      </c>
      <c r="I38" s="138">
        <f t="shared" si="0"/>
        <v>0</v>
      </c>
      <c r="J38" s="138">
        <f>SUM($I$3:I38)</f>
        <v>0</v>
      </c>
      <c r="K38" s="138"/>
      <c r="L38" s="138" t="e">
        <f t="shared" si="1"/>
        <v>#VALUE!</v>
      </c>
      <c r="M38" s="138" t="e">
        <f>6.241*(SUM(ABS($F$3:F38))^0.961)</f>
        <v>#VALUE!</v>
      </c>
      <c r="R38" s="14"/>
      <c r="S38" s="14"/>
      <c r="T38" s="14"/>
      <c r="U38" s="14"/>
    </row>
    <row r="39" spans="1:21" ht="16.5" thickTop="1" thickBot="1" x14ac:dyDescent="0.3">
      <c r="A39" s="152"/>
      <c r="B39" s="75"/>
      <c r="C39" s="5"/>
      <c r="D39" s="78"/>
      <c r="E39" s="63"/>
      <c r="F39" s="171" t="str">
        <f>IF(Tabulka323[[#This Row],[HODINOVÁ VÝROBA VODÍKU (m3/hod)]]=0,"",IF((Tabulka3[[#This Row],[pozemní instalace FVE (kW)]]+Tabulka3[[#This Row],[střešní instalace FVE (kW)]])=0,"V DANÉM PŘEDÁVACÍM MÍSTĚ NENÍ NAINSTALOVÁNA ŽÁDNÁ FVE",IF(I39&lt;0.1*(Tabulka3[[#This Row],[pozemní instalace FVE (kW)]]+Tabulka3[[#This Row],[střešní instalace FVE (kW)]]),"ELEKTROLYZÉR S VÝKONEM POD 10% VÝKONU FVE V DANÉM PM JE NEZPŮSOBILÝ",IF(I39&gt;0.6*(Tabulka3[[#This Row],[pozemní instalace FVE (kW)]]+Tabulka3[[#This Row],[střešní instalace FVE (kW)]]),"VÝKON ELEKTROLYZÉRU PŘESAHUJÍCÍ 60 % VÝKONU FVE V DANÉM PM UŽ DÁLE NEZVYŠUJE DOTACI",IF(Tabulka32[[#This Row],[KAPACITA AKUMULACE
(kWh)]]&gt;(Tabulka3[[#This Row],[pozemní instalace FVE (kW)]]+Tabulka3[[#This Row],[střešní instalace FVE (kW)]]),"PODPORA PRO AKUMULACI V DANÉM PM UŽ JE PLNĚ VYČERPÁNA BATERIÍ",IF(I39&gt;(Tabulka3[[#This Row],[pozemní instalace FVE (kW)]]+Tabulka3[[#This Row],[střešní instalace FVE (kW)]]-Tabulka32[[#This Row],[KAPACITA AKUMULACE
(kWh)]]),"VÝKON ELEKTROLYZÉRU PŘESAHUJÍCÍ VÝKON FVE PO ODEČTENÍ KAPACITY BATERIE V DANÉM PM UŽ DÁLE NEZVYŠUJE DOTACI",""))))))</f>
        <v/>
      </c>
      <c r="G39" s="155"/>
      <c r="H39" s="138">
        <f>IF(OR(D39&lt;5,D39&gt;200,I39&lt;0.1*(FVE!D39+FVE!$F39),'Bateriová úložiště'!D39&gt;=(FVE!D39+FVE!$F39),'Bateriová úložiště'!D39&gt;=1000),0,IF(AND(I39&lt;=0.6*(FVE!D39+FVE!$F39),I39&lt;=0.6*1000,(I39+'Bateriová úložiště'!D39)&lt;=(FVE!D39+FVE!$F39)),(1178663.6*D39^0.787),IF(0.6*(FVE!D39+FVE!$F39)&lt;((FVE!D39+FVE!$F39)-'Bateriová úložiště'!D39),(0.6*(FVE!D39+FVE!$F39)/I39)*(1178663.6*D39^0.787),IF(0.6*(FVE!D39+FVE!$F39)&gt;=((FVE!D39+FVE!$F39)-'Bateriová úložiště'!D39),((FVE!D39+FVE!$F39-'Bateriová úložiště'!D39)/I39)*(1178663.6*D39^0.787),0))))</f>
        <v>0</v>
      </c>
      <c r="I39" s="138">
        <f t="shared" si="0"/>
        <v>0</v>
      </c>
      <c r="J39" s="138">
        <f>SUM($I$3:I39)</f>
        <v>0</v>
      </c>
      <c r="K39" s="138"/>
      <c r="L39" s="138" t="e">
        <f t="shared" si="1"/>
        <v>#VALUE!</v>
      </c>
      <c r="M39" s="138" t="e">
        <f>6.241*(SUM(ABS($F$3:F39))^0.961)</f>
        <v>#VALUE!</v>
      </c>
      <c r="R39" s="14"/>
      <c r="S39" s="14"/>
      <c r="T39" s="14"/>
      <c r="U39" s="14"/>
    </row>
    <row r="40" spans="1:21" ht="16.5" thickTop="1" thickBot="1" x14ac:dyDescent="0.3">
      <c r="A40" s="152"/>
      <c r="B40" s="74"/>
      <c r="C40" s="5"/>
      <c r="D40" s="78"/>
      <c r="E40" s="63"/>
      <c r="F40" s="171" t="str">
        <f>IF(Tabulka323[[#This Row],[HODINOVÁ VÝROBA VODÍKU (m3/hod)]]=0,"",IF((Tabulka3[[#This Row],[pozemní instalace FVE (kW)]]+Tabulka3[[#This Row],[střešní instalace FVE (kW)]])=0,"V DANÉM PŘEDÁVACÍM MÍSTĚ NENÍ NAINSTALOVÁNA ŽÁDNÁ FVE",IF(I40&lt;0.1*(Tabulka3[[#This Row],[pozemní instalace FVE (kW)]]+Tabulka3[[#This Row],[střešní instalace FVE (kW)]]),"ELEKTROLYZÉR S VÝKONEM POD 10% VÝKONU FVE V DANÉM PM JE NEZPŮSOBILÝ",IF(I40&gt;0.6*(Tabulka3[[#This Row],[pozemní instalace FVE (kW)]]+Tabulka3[[#This Row],[střešní instalace FVE (kW)]]),"VÝKON ELEKTROLYZÉRU PŘESAHUJÍCÍ 60 % VÝKONU FVE V DANÉM PM UŽ DÁLE NEZVYŠUJE DOTACI",IF(Tabulka32[[#This Row],[KAPACITA AKUMULACE
(kWh)]]&gt;(Tabulka3[[#This Row],[pozemní instalace FVE (kW)]]+Tabulka3[[#This Row],[střešní instalace FVE (kW)]]),"PODPORA PRO AKUMULACI V DANÉM PM UŽ JE PLNĚ VYČERPÁNA BATERIÍ",IF(I40&gt;(Tabulka3[[#This Row],[pozemní instalace FVE (kW)]]+Tabulka3[[#This Row],[střešní instalace FVE (kW)]]-Tabulka32[[#This Row],[KAPACITA AKUMULACE
(kWh)]]),"VÝKON ELEKTROLYZÉRU PŘESAHUJÍCÍ VÝKON FVE PO ODEČTENÍ KAPACITY BATERIE V DANÉM PM UŽ DÁLE NEZVYŠUJE DOTACI",""))))))</f>
        <v/>
      </c>
      <c r="G40" s="155"/>
      <c r="H40" s="138">
        <f>IF(OR(D40&lt;5,D40&gt;200,I40&lt;0.1*(FVE!D40+FVE!$F40),'Bateriová úložiště'!D40&gt;=(FVE!D40+FVE!$F40),'Bateriová úložiště'!D40&gt;=1000),0,IF(AND(I40&lt;=0.6*(FVE!D40+FVE!$F40),I40&lt;=0.6*1000,(I40+'Bateriová úložiště'!D40)&lt;=(FVE!D40+FVE!$F40)),(1178663.6*D40^0.787),IF(0.6*(FVE!D40+FVE!$F40)&lt;((FVE!D40+FVE!$F40)-'Bateriová úložiště'!D40),(0.6*(FVE!D40+FVE!$F40)/I40)*(1178663.6*D40^0.787),IF(0.6*(FVE!D40+FVE!$F40)&gt;=((FVE!D40+FVE!$F40)-'Bateriová úložiště'!D40),((FVE!D40+FVE!$F40-'Bateriová úložiště'!D40)/I40)*(1178663.6*D40^0.787),0))))</f>
        <v>0</v>
      </c>
      <c r="I40" s="138">
        <f t="shared" si="0"/>
        <v>0</v>
      </c>
      <c r="J40" s="138">
        <f>SUM($I$3:I40)</f>
        <v>0</v>
      </c>
      <c r="K40" s="138"/>
      <c r="L40" s="138" t="e">
        <f t="shared" si="1"/>
        <v>#VALUE!</v>
      </c>
      <c r="M40" s="138" t="e">
        <f>6.241*(SUM(ABS($F$3:F40))^0.961)</f>
        <v>#VALUE!</v>
      </c>
      <c r="R40" s="14"/>
      <c r="S40" s="14"/>
      <c r="T40" s="14"/>
      <c r="U40" s="14"/>
    </row>
    <row r="41" spans="1:21" ht="16.5" thickTop="1" thickBot="1" x14ac:dyDescent="0.3">
      <c r="A41" s="152"/>
      <c r="B41" s="74"/>
      <c r="C41" s="5"/>
      <c r="D41" s="78"/>
      <c r="E41" s="63"/>
      <c r="F41" s="171" t="str">
        <f>IF(Tabulka323[[#This Row],[HODINOVÁ VÝROBA VODÍKU (m3/hod)]]=0,"",IF((Tabulka3[[#This Row],[pozemní instalace FVE (kW)]]+Tabulka3[[#This Row],[střešní instalace FVE (kW)]])=0,"V DANÉM PŘEDÁVACÍM MÍSTĚ NENÍ NAINSTALOVÁNA ŽÁDNÁ FVE",IF(I41&lt;0.1*(Tabulka3[[#This Row],[pozemní instalace FVE (kW)]]+Tabulka3[[#This Row],[střešní instalace FVE (kW)]]),"ELEKTROLYZÉR S VÝKONEM POD 10% VÝKONU FVE V DANÉM PM JE NEZPŮSOBILÝ",IF(I41&gt;0.6*(Tabulka3[[#This Row],[pozemní instalace FVE (kW)]]+Tabulka3[[#This Row],[střešní instalace FVE (kW)]]),"VÝKON ELEKTROLYZÉRU PŘESAHUJÍCÍ 60 % VÝKONU FVE V DANÉM PM UŽ DÁLE NEZVYŠUJE DOTACI",IF(Tabulka32[[#This Row],[KAPACITA AKUMULACE
(kWh)]]&gt;(Tabulka3[[#This Row],[pozemní instalace FVE (kW)]]+Tabulka3[[#This Row],[střešní instalace FVE (kW)]]),"PODPORA PRO AKUMULACI V DANÉM PM UŽ JE PLNĚ VYČERPÁNA BATERIÍ",IF(I41&gt;(Tabulka3[[#This Row],[pozemní instalace FVE (kW)]]+Tabulka3[[#This Row],[střešní instalace FVE (kW)]]-Tabulka32[[#This Row],[KAPACITA AKUMULACE
(kWh)]]),"VÝKON ELEKTROLYZÉRU PŘESAHUJÍCÍ VÝKON FVE PO ODEČTENÍ KAPACITY BATERIE V DANÉM PM UŽ DÁLE NEZVYŠUJE DOTACI",""))))))</f>
        <v/>
      </c>
      <c r="G41" s="155"/>
      <c r="H41" s="138">
        <f>IF(OR(D41&lt;5,D41&gt;200,I41&lt;0.1*(FVE!D41+FVE!$F41),'Bateriová úložiště'!D41&gt;=(FVE!D41+FVE!$F41),'Bateriová úložiště'!D41&gt;=1000),0,IF(AND(I41&lt;=0.6*(FVE!D41+FVE!$F41),I41&lt;=0.6*1000,(I41+'Bateriová úložiště'!D41)&lt;=(FVE!D41+FVE!$F41)),(1178663.6*D41^0.787),IF(0.6*(FVE!D41+FVE!$F41)&lt;((FVE!D41+FVE!$F41)-'Bateriová úložiště'!D41),(0.6*(FVE!D41+FVE!$F41)/I41)*(1178663.6*D41^0.787),IF(0.6*(FVE!D41+FVE!$F41)&gt;=((FVE!D41+FVE!$F41)-'Bateriová úložiště'!D41),((FVE!D41+FVE!$F41-'Bateriová úložiště'!D41)/I41)*(1178663.6*D41^0.787),0))))</f>
        <v>0</v>
      </c>
      <c r="I41" s="138">
        <f t="shared" si="0"/>
        <v>0</v>
      </c>
      <c r="J41" s="138">
        <f>SUM($I$3:I41)</f>
        <v>0</v>
      </c>
      <c r="K41" s="138"/>
      <c r="L41" s="138" t="e">
        <f t="shared" si="1"/>
        <v>#VALUE!</v>
      </c>
      <c r="M41" s="138" t="e">
        <f>6.241*(SUM(ABS($F$3:F41))^0.961)</f>
        <v>#VALUE!</v>
      </c>
      <c r="R41" s="14"/>
      <c r="S41" s="14"/>
      <c r="T41" s="14"/>
      <c r="U41" s="14"/>
    </row>
    <row r="42" spans="1:21" ht="16.5" thickTop="1" thickBot="1" x14ac:dyDescent="0.3">
      <c r="A42" s="152"/>
      <c r="B42" s="74"/>
      <c r="C42" s="5"/>
      <c r="D42" s="78"/>
      <c r="E42" s="63"/>
      <c r="F42" s="171" t="str">
        <f>IF(Tabulka323[[#This Row],[HODINOVÁ VÝROBA VODÍKU (m3/hod)]]=0,"",IF((Tabulka3[[#This Row],[pozemní instalace FVE (kW)]]+Tabulka3[[#This Row],[střešní instalace FVE (kW)]])=0,"V DANÉM PŘEDÁVACÍM MÍSTĚ NENÍ NAINSTALOVÁNA ŽÁDNÁ FVE",IF(I42&lt;0.1*(Tabulka3[[#This Row],[pozemní instalace FVE (kW)]]+Tabulka3[[#This Row],[střešní instalace FVE (kW)]]),"ELEKTROLYZÉR S VÝKONEM POD 10% VÝKONU FVE V DANÉM PM JE NEZPŮSOBILÝ",IF(I42&gt;0.6*(Tabulka3[[#This Row],[pozemní instalace FVE (kW)]]+Tabulka3[[#This Row],[střešní instalace FVE (kW)]]),"VÝKON ELEKTROLYZÉRU PŘESAHUJÍCÍ 60 % VÝKONU FVE V DANÉM PM UŽ DÁLE NEZVYŠUJE DOTACI",IF(Tabulka32[[#This Row],[KAPACITA AKUMULACE
(kWh)]]&gt;(Tabulka3[[#This Row],[pozemní instalace FVE (kW)]]+Tabulka3[[#This Row],[střešní instalace FVE (kW)]]),"PODPORA PRO AKUMULACI V DANÉM PM UŽ JE PLNĚ VYČERPÁNA BATERIÍ",IF(I42&gt;(Tabulka3[[#This Row],[pozemní instalace FVE (kW)]]+Tabulka3[[#This Row],[střešní instalace FVE (kW)]]-Tabulka32[[#This Row],[KAPACITA AKUMULACE
(kWh)]]),"VÝKON ELEKTROLYZÉRU PŘESAHUJÍCÍ VÝKON FVE PO ODEČTENÍ KAPACITY BATERIE V DANÉM PM UŽ DÁLE NEZVYŠUJE DOTACI",""))))))</f>
        <v/>
      </c>
      <c r="G42" s="155"/>
      <c r="H42" s="138">
        <f>IF(OR(D42&lt;5,D42&gt;200,I42&lt;0.1*(FVE!D42+FVE!$F42),'Bateriová úložiště'!D42&gt;=(FVE!D42+FVE!$F42),'Bateriová úložiště'!D42&gt;=1000),0,IF(AND(I42&lt;=0.6*(FVE!D42+FVE!$F42),I42&lt;=0.6*1000,(I42+'Bateriová úložiště'!D42)&lt;=(FVE!D42+FVE!$F42)),(1178663.6*D42^0.787),IF(0.6*(FVE!D42+FVE!$F42)&lt;((FVE!D42+FVE!$F42)-'Bateriová úložiště'!D42),(0.6*(FVE!D42+FVE!$F42)/I42)*(1178663.6*D42^0.787),IF(0.6*(FVE!D42+FVE!$F42)&gt;=((FVE!D42+FVE!$F42)-'Bateriová úložiště'!D42),((FVE!D42+FVE!$F42-'Bateriová úložiště'!D42)/I42)*(1178663.6*D42^0.787),0))))</f>
        <v>0</v>
      </c>
      <c r="I42" s="138">
        <f t="shared" si="0"/>
        <v>0</v>
      </c>
      <c r="J42" s="138">
        <f>SUM($I$3:I42)</f>
        <v>0</v>
      </c>
      <c r="K42" s="138"/>
      <c r="L42" s="138" t="e">
        <f t="shared" si="1"/>
        <v>#VALUE!</v>
      </c>
      <c r="M42" s="138" t="e">
        <f>6.241*(SUM(ABS($F$3:F42))^0.961)</f>
        <v>#VALUE!</v>
      </c>
      <c r="R42" s="14"/>
      <c r="S42" s="14"/>
      <c r="T42" s="14"/>
      <c r="U42" s="14"/>
    </row>
    <row r="43" spans="1:21" ht="16.5" thickTop="1" thickBot="1" x14ac:dyDescent="0.3">
      <c r="A43" s="152"/>
      <c r="B43" s="74"/>
      <c r="C43" s="5"/>
      <c r="D43" s="78"/>
      <c r="E43" s="63"/>
      <c r="F43" s="171" t="str">
        <f>IF(Tabulka323[[#This Row],[HODINOVÁ VÝROBA VODÍKU (m3/hod)]]=0,"",IF((Tabulka3[[#This Row],[pozemní instalace FVE (kW)]]+Tabulka3[[#This Row],[střešní instalace FVE (kW)]])=0,"V DANÉM PŘEDÁVACÍM MÍSTĚ NENÍ NAINSTALOVÁNA ŽÁDNÁ FVE",IF(I43&lt;0.1*(Tabulka3[[#This Row],[pozemní instalace FVE (kW)]]+Tabulka3[[#This Row],[střešní instalace FVE (kW)]]),"ELEKTROLYZÉR S VÝKONEM POD 10% VÝKONU FVE V DANÉM PM JE NEZPŮSOBILÝ",IF(I43&gt;0.6*(Tabulka3[[#This Row],[pozemní instalace FVE (kW)]]+Tabulka3[[#This Row],[střešní instalace FVE (kW)]]),"VÝKON ELEKTROLYZÉRU PŘESAHUJÍCÍ 60 % VÝKONU FVE V DANÉM PM UŽ DÁLE NEZVYŠUJE DOTACI",IF(Tabulka32[[#This Row],[KAPACITA AKUMULACE
(kWh)]]&gt;(Tabulka3[[#This Row],[pozemní instalace FVE (kW)]]+Tabulka3[[#This Row],[střešní instalace FVE (kW)]]),"PODPORA PRO AKUMULACI V DANÉM PM UŽ JE PLNĚ VYČERPÁNA BATERIÍ",IF(I43&gt;(Tabulka3[[#This Row],[pozemní instalace FVE (kW)]]+Tabulka3[[#This Row],[střešní instalace FVE (kW)]]-Tabulka32[[#This Row],[KAPACITA AKUMULACE
(kWh)]]),"VÝKON ELEKTROLYZÉRU PŘESAHUJÍCÍ VÝKON FVE PO ODEČTENÍ KAPACITY BATERIE V DANÉM PM UŽ DÁLE NEZVYŠUJE DOTACI",""))))))</f>
        <v/>
      </c>
      <c r="G43" s="155"/>
      <c r="H43" s="138">
        <f>IF(OR(D43&lt;5,D43&gt;200,I43&lt;0.1*(FVE!D43+FVE!$F43),'Bateriová úložiště'!D43&gt;=(FVE!D43+FVE!$F43),'Bateriová úložiště'!D43&gt;=1000),0,IF(AND(I43&lt;=0.6*(FVE!D43+FVE!$F43),I43&lt;=0.6*1000,(I43+'Bateriová úložiště'!D43)&lt;=(FVE!D43+FVE!$F43)),(1178663.6*D43^0.787),IF(0.6*(FVE!D43+FVE!$F43)&lt;((FVE!D43+FVE!$F43)-'Bateriová úložiště'!D43),(0.6*(FVE!D43+FVE!$F43)/I43)*(1178663.6*D43^0.787),IF(0.6*(FVE!D43+FVE!$F43)&gt;=((FVE!D43+FVE!$F43)-'Bateriová úložiště'!D43),((FVE!D43+FVE!$F43-'Bateriová úložiště'!D43)/I43)*(1178663.6*D43^0.787),0))))</f>
        <v>0</v>
      </c>
      <c r="I43" s="138">
        <f t="shared" si="0"/>
        <v>0</v>
      </c>
      <c r="J43" s="138">
        <f>SUM($I$3:I43)</f>
        <v>0</v>
      </c>
      <c r="K43" s="138"/>
      <c r="L43" s="138" t="e">
        <f t="shared" si="1"/>
        <v>#VALUE!</v>
      </c>
      <c r="M43" s="138" t="e">
        <f>6.241*(SUM(ABS($F$3:F43))^0.961)</f>
        <v>#VALUE!</v>
      </c>
      <c r="R43" s="14"/>
      <c r="S43" s="14"/>
      <c r="T43" s="14"/>
      <c r="U43" s="14"/>
    </row>
    <row r="44" spans="1:21" ht="16.5" thickTop="1" thickBot="1" x14ac:dyDescent="0.3">
      <c r="A44" s="152"/>
      <c r="B44" s="74"/>
      <c r="C44" s="5"/>
      <c r="D44" s="78"/>
      <c r="E44" s="63"/>
      <c r="F44" s="171" t="str">
        <f>IF(Tabulka323[[#This Row],[HODINOVÁ VÝROBA VODÍKU (m3/hod)]]=0,"",IF((Tabulka3[[#This Row],[pozemní instalace FVE (kW)]]+Tabulka3[[#This Row],[střešní instalace FVE (kW)]])=0,"V DANÉM PŘEDÁVACÍM MÍSTĚ NENÍ NAINSTALOVÁNA ŽÁDNÁ FVE",IF(I44&lt;0.1*(Tabulka3[[#This Row],[pozemní instalace FVE (kW)]]+Tabulka3[[#This Row],[střešní instalace FVE (kW)]]),"ELEKTROLYZÉR S VÝKONEM POD 10% VÝKONU FVE V DANÉM PM JE NEZPŮSOBILÝ",IF(I44&gt;0.6*(Tabulka3[[#This Row],[pozemní instalace FVE (kW)]]+Tabulka3[[#This Row],[střešní instalace FVE (kW)]]),"VÝKON ELEKTROLYZÉRU PŘESAHUJÍCÍ 60 % VÝKONU FVE V DANÉM PM UŽ DÁLE NEZVYŠUJE DOTACI",IF(Tabulka32[[#This Row],[KAPACITA AKUMULACE
(kWh)]]&gt;(Tabulka3[[#This Row],[pozemní instalace FVE (kW)]]+Tabulka3[[#This Row],[střešní instalace FVE (kW)]]),"PODPORA PRO AKUMULACI V DANÉM PM UŽ JE PLNĚ VYČERPÁNA BATERIÍ",IF(I44&gt;(Tabulka3[[#This Row],[pozemní instalace FVE (kW)]]+Tabulka3[[#This Row],[střešní instalace FVE (kW)]]-Tabulka32[[#This Row],[KAPACITA AKUMULACE
(kWh)]]),"VÝKON ELEKTROLYZÉRU PŘESAHUJÍCÍ VÝKON FVE PO ODEČTENÍ KAPACITY BATERIE V DANÉM PM UŽ DÁLE NEZVYŠUJE DOTACI",""))))))</f>
        <v/>
      </c>
      <c r="G44" s="155"/>
      <c r="H44" s="138">
        <f>IF(OR(D44&lt;5,D44&gt;200,I44&lt;0.1*(FVE!D44+FVE!$F44),'Bateriová úložiště'!D44&gt;=(FVE!D44+FVE!$F44),'Bateriová úložiště'!D44&gt;=1000),0,IF(AND(I44&lt;=0.6*(FVE!D44+FVE!$F44),I44&lt;=0.6*1000,(I44+'Bateriová úložiště'!D44)&lt;=(FVE!D44+FVE!$F44)),(1178663.6*D44^0.787),IF(0.6*(FVE!D44+FVE!$F44)&lt;((FVE!D44+FVE!$F44)-'Bateriová úložiště'!D44),(0.6*(FVE!D44+FVE!$F44)/I44)*(1178663.6*D44^0.787),IF(0.6*(FVE!D44+FVE!$F44)&gt;=((FVE!D44+FVE!$F44)-'Bateriová úložiště'!D44),((FVE!D44+FVE!$F44-'Bateriová úložiště'!D44)/I44)*(1178663.6*D44^0.787),0))))</f>
        <v>0</v>
      </c>
      <c r="I44" s="138">
        <f t="shared" si="0"/>
        <v>0</v>
      </c>
      <c r="J44" s="138">
        <f>SUM($I$3:I44)</f>
        <v>0</v>
      </c>
      <c r="K44" s="138"/>
      <c r="L44" s="138" t="e">
        <f t="shared" si="1"/>
        <v>#VALUE!</v>
      </c>
      <c r="M44" s="138" t="e">
        <f>6.241*(SUM(ABS($F$3:F44))^0.961)</f>
        <v>#VALUE!</v>
      </c>
      <c r="R44" s="14"/>
      <c r="S44" s="14"/>
      <c r="T44" s="14"/>
      <c r="U44" s="14"/>
    </row>
    <row r="45" spans="1:21" ht="16.5" thickTop="1" thickBot="1" x14ac:dyDescent="0.3">
      <c r="A45" s="152"/>
      <c r="B45" s="74"/>
      <c r="C45" s="5"/>
      <c r="D45" s="77"/>
      <c r="E45" s="63"/>
      <c r="F45" s="171" t="str">
        <f>IF(Tabulka323[[#This Row],[HODINOVÁ VÝROBA VODÍKU (m3/hod)]]=0,"",IF((Tabulka3[[#This Row],[pozemní instalace FVE (kW)]]+Tabulka3[[#This Row],[střešní instalace FVE (kW)]])=0,"V DANÉM PŘEDÁVACÍM MÍSTĚ NENÍ NAINSTALOVÁNA ŽÁDNÁ FVE",IF(I45&lt;0.1*(Tabulka3[[#This Row],[pozemní instalace FVE (kW)]]+Tabulka3[[#This Row],[střešní instalace FVE (kW)]]),"ELEKTROLYZÉR S VÝKONEM POD 10% VÝKONU FVE V DANÉM PM JE NEZPŮSOBILÝ",IF(I45&gt;0.6*(Tabulka3[[#This Row],[pozemní instalace FVE (kW)]]+Tabulka3[[#This Row],[střešní instalace FVE (kW)]]),"VÝKON ELEKTROLYZÉRU PŘESAHUJÍCÍ 60 % VÝKONU FVE V DANÉM PM UŽ DÁLE NEZVYŠUJE DOTACI",IF(Tabulka32[[#This Row],[KAPACITA AKUMULACE
(kWh)]]&gt;(Tabulka3[[#This Row],[pozemní instalace FVE (kW)]]+Tabulka3[[#This Row],[střešní instalace FVE (kW)]]),"PODPORA PRO AKUMULACI V DANÉM PM UŽ JE PLNĚ VYČERPÁNA BATERIÍ",IF(I45&gt;(Tabulka3[[#This Row],[pozemní instalace FVE (kW)]]+Tabulka3[[#This Row],[střešní instalace FVE (kW)]]-Tabulka32[[#This Row],[KAPACITA AKUMULACE
(kWh)]]),"VÝKON ELEKTROLYZÉRU PŘESAHUJÍCÍ VÝKON FVE PO ODEČTENÍ KAPACITY BATERIE V DANÉM PM UŽ DÁLE NEZVYŠUJE DOTACI",""))))))</f>
        <v/>
      </c>
      <c r="G45" s="155"/>
      <c r="H45" s="138">
        <f>IF(OR(D45&lt;5,D45&gt;200,I45&lt;0.1*(FVE!D45+FVE!$F45),'Bateriová úložiště'!D45&gt;=(FVE!D45+FVE!$F45),'Bateriová úložiště'!D45&gt;=1000),0,IF(AND(I45&lt;=0.6*(FVE!D45+FVE!$F45),I45&lt;=0.6*1000,(I45+'Bateriová úložiště'!D45)&lt;=(FVE!D45+FVE!$F45)),(1178663.6*D45^0.787),IF(0.6*(FVE!D45+FVE!$F45)&lt;((FVE!D45+FVE!$F45)-'Bateriová úložiště'!D45),(0.6*(FVE!D45+FVE!$F45)/I45)*(1178663.6*D45^0.787),IF(0.6*(FVE!D45+FVE!$F45)&gt;=((FVE!D45+FVE!$F45)-'Bateriová úložiště'!D45),((FVE!D45+FVE!$F45-'Bateriová úložiště'!D45)/I45)*(1178663.6*D45^0.787),0))))</f>
        <v>0</v>
      </c>
      <c r="I45" s="138">
        <f t="shared" si="0"/>
        <v>0</v>
      </c>
      <c r="J45" s="138">
        <f>SUM($I$3:I45)</f>
        <v>0</v>
      </c>
      <c r="K45" s="138"/>
      <c r="L45" s="138" t="e">
        <f t="shared" si="1"/>
        <v>#VALUE!</v>
      </c>
      <c r="M45" s="138" t="e">
        <f>6.241*(SUM(ABS($F$3:F45))^0.961)</f>
        <v>#VALUE!</v>
      </c>
      <c r="R45" s="14"/>
      <c r="S45" s="14"/>
      <c r="T45" s="14"/>
      <c r="U45" s="14"/>
    </row>
    <row r="46" spans="1:21" ht="16.5" thickTop="1" thickBot="1" x14ac:dyDescent="0.3">
      <c r="A46" s="152"/>
      <c r="B46" s="74"/>
      <c r="C46" s="5"/>
      <c r="D46" s="78"/>
      <c r="E46" s="63"/>
      <c r="F46" s="171" t="str">
        <f>IF(Tabulka323[[#This Row],[HODINOVÁ VÝROBA VODÍKU (m3/hod)]]=0,"",IF((Tabulka3[[#This Row],[pozemní instalace FVE (kW)]]+Tabulka3[[#This Row],[střešní instalace FVE (kW)]])=0,"V DANÉM PŘEDÁVACÍM MÍSTĚ NENÍ NAINSTALOVÁNA ŽÁDNÁ FVE",IF(I46&lt;0.1*(Tabulka3[[#This Row],[pozemní instalace FVE (kW)]]+Tabulka3[[#This Row],[střešní instalace FVE (kW)]]),"ELEKTROLYZÉR S VÝKONEM POD 10% VÝKONU FVE V DANÉM PM JE NEZPŮSOBILÝ",IF(I46&gt;0.6*(Tabulka3[[#This Row],[pozemní instalace FVE (kW)]]+Tabulka3[[#This Row],[střešní instalace FVE (kW)]]),"VÝKON ELEKTROLYZÉRU PŘESAHUJÍCÍ 60 % VÝKONU FVE V DANÉM PM UŽ DÁLE NEZVYŠUJE DOTACI",IF(Tabulka32[[#This Row],[KAPACITA AKUMULACE
(kWh)]]&gt;(Tabulka3[[#This Row],[pozemní instalace FVE (kW)]]+Tabulka3[[#This Row],[střešní instalace FVE (kW)]]),"PODPORA PRO AKUMULACI V DANÉM PM UŽ JE PLNĚ VYČERPÁNA BATERIÍ",IF(I46&gt;(Tabulka3[[#This Row],[pozemní instalace FVE (kW)]]+Tabulka3[[#This Row],[střešní instalace FVE (kW)]]-Tabulka32[[#This Row],[KAPACITA AKUMULACE
(kWh)]]),"VÝKON ELEKTROLYZÉRU PŘESAHUJÍCÍ VÝKON FVE PO ODEČTENÍ KAPACITY BATERIE V DANÉM PM UŽ DÁLE NEZVYŠUJE DOTACI",""))))))</f>
        <v/>
      </c>
      <c r="G46" s="155"/>
      <c r="H46" s="138">
        <f>IF(OR(D46&lt;5,D46&gt;200,I46&lt;0.1*(FVE!D46+FVE!$F46),'Bateriová úložiště'!D46&gt;=(FVE!D46+FVE!$F46),'Bateriová úložiště'!D46&gt;=1000),0,IF(AND(I46&lt;=0.6*(FVE!D46+FVE!$F46),I46&lt;=0.6*1000,(I46+'Bateriová úložiště'!D46)&lt;=(FVE!D46+FVE!$F46)),(1178663.6*D46^0.787),IF(0.6*(FVE!D46+FVE!$F46)&lt;((FVE!D46+FVE!$F46)-'Bateriová úložiště'!D46),(0.6*(FVE!D46+FVE!$F46)/I46)*(1178663.6*D46^0.787),IF(0.6*(FVE!D46+FVE!$F46)&gt;=((FVE!D46+FVE!$F46)-'Bateriová úložiště'!D46),((FVE!D46+FVE!$F46-'Bateriová úložiště'!D46)/I46)*(1178663.6*D46^0.787),0))))</f>
        <v>0</v>
      </c>
      <c r="I46" s="138">
        <f t="shared" si="0"/>
        <v>0</v>
      </c>
      <c r="J46" s="138">
        <f>SUM($I$3:I46)</f>
        <v>0</v>
      </c>
      <c r="K46" s="138"/>
      <c r="L46" s="138" t="e">
        <f t="shared" si="1"/>
        <v>#VALUE!</v>
      </c>
      <c r="M46" s="138" t="e">
        <f>6.241*(SUM(ABS($F$3:F46))^0.961)</f>
        <v>#VALUE!</v>
      </c>
      <c r="R46" s="14"/>
      <c r="S46" s="14"/>
      <c r="T46" s="14"/>
      <c r="U46" s="14"/>
    </row>
    <row r="47" spans="1:21" ht="16.5" thickTop="1" thickBot="1" x14ac:dyDescent="0.3">
      <c r="A47" s="152"/>
      <c r="B47" s="74"/>
      <c r="C47" s="5"/>
      <c r="D47" s="78"/>
      <c r="E47" s="63"/>
      <c r="F47" s="171" t="str">
        <f>IF(Tabulka323[[#This Row],[HODINOVÁ VÝROBA VODÍKU (m3/hod)]]=0,"",IF((Tabulka3[[#This Row],[pozemní instalace FVE (kW)]]+Tabulka3[[#This Row],[střešní instalace FVE (kW)]])=0,"V DANÉM PŘEDÁVACÍM MÍSTĚ NENÍ NAINSTALOVÁNA ŽÁDNÁ FVE",IF(I47&lt;0.1*(Tabulka3[[#This Row],[pozemní instalace FVE (kW)]]+Tabulka3[[#This Row],[střešní instalace FVE (kW)]]),"ELEKTROLYZÉR S VÝKONEM POD 10% VÝKONU FVE V DANÉM PM JE NEZPŮSOBILÝ",IF(I47&gt;0.6*(Tabulka3[[#This Row],[pozemní instalace FVE (kW)]]+Tabulka3[[#This Row],[střešní instalace FVE (kW)]]),"VÝKON ELEKTROLYZÉRU PŘESAHUJÍCÍ 60 % VÝKONU FVE V DANÉM PM UŽ DÁLE NEZVYŠUJE DOTACI",IF(Tabulka32[[#This Row],[KAPACITA AKUMULACE
(kWh)]]&gt;(Tabulka3[[#This Row],[pozemní instalace FVE (kW)]]+Tabulka3[[#This Row],[střešní instalace FVE (kW)]]),"PODPORA PRO AKUMULACI V DANÉM PM UŽ JE PLNĚ VYČERPÁNA BATERIÍ",IF(I47&gt;(Tabulka3[[#This Row],[pozemní instalace FVE (kW)]]+Tabulka3[[#This Row],[střešní instalace FVE (kW)]]-Tabulka32[[#This Row],[KAPACITA AKUMULACE
(kWh)]]),"VÝKON ELEKTROLYZÉRU PŘESAHUJÍCÍ VÝKON FVE PO ODEČTENÍ KAPACITY BATERIE V DANÉM PM UŽ DÁLE NEZVYŠUJE DOTACI",""))))))</f>
        <v/>
      </c>
      <c r="G47" s="155"/>
      <c r="H47" s="138">
        <f>IF(OR(D47&lt;5,D47&gt;200,I47&lt;0.1*(FVE!D47+FVE!$F47),'Bateriová úložiště'!D47&gt;=(FVE!D47+FVE!$F47),'Bateriová úložiště'!D47&gt;=1000),0,IF(AND(I47&lt;=0.6*(FVE!D47+FVE!$F47),I47&lt;=0.6*1000,(I47+'Bateriová úložiště'!D47)&lt;=(FVE!D47+FVE!$F47)),(1178663.6*D47^0.787),IF(0.6*(FVE!D47+FVE!$F47)&lt;((FVE!D47+FVE!$F47)-'Bateriová úložiště'!D47),(0.6*(FVE!D47+FVE!$F47)/I47)*(1178663.6*D47^0.787),IF(0.6*(FVE!D47+FVE!$F47)&gt;=((FVE!D47+FVE!$F47)-'Bateriová úložiště'!D47),((FVE!D47+FVE!$F47-'Bateriová úložiště'!D47)/I47)*(1178663.6*D47^0.787),0))))</f>
        <v>0</v>
      </c>
      <c r="I47" s="138">
        <f t="shared" si="0"/>
        <v>0</v>
      </c>
      <c r="J47" s="138">
        <f>SUM($I$3:I47)</f>
        <v>0</v>
      </c>
      <c r="K47" s="138"/>
      <c r="L47" s="138" t="e">
        <f t="shared" si="1"/>
        <v>#VALUE!</v>
      </c>
      <c r="M47" s="138" t="e">
        <f>6.241*(SUM(ABS($F$3:F47))^0.961)</f>
        <v>#VALUE!</v>
      </c>
      <c r="R47" s="14"/>
      <c r="S47" s="14"/>
      <c r="T47" s="14"/>
      <c r="U47" s="14"/>
    </row>
    <row r="48" spans="1:21" ht="16.5" thickTop="1" thickBot="1" x14ac:dyDescent="0.3">
      <c r="A48" s="152"/>
      <c r="B48" s="75"/>
      <c r="C48" s="5"/>
      <c r="D48" s="78"/>
      <c r="E48" s="63"/>
      <c r="F48" s="171" t="str">
        <f>IF(Tabulka323[[#This Row],[HODINOVÁ VÝROBA VODÍKU (m3/hod)]]=0,"",IF((Tabulka3[[#This Row],[pozemní instalace FVE (kW)]]+Tabulka3[[#This Row],[střešní instalace FVE (kW)]])=0,"V DANÉM PŘEDÁVACÍM MÍSTĚ NENÍ NAINSTALOVÁNA ŽÁDNÁ FVE",IF(I48&lt;0.1*(Tabulka3[[#This Row],[pozemní instalace FVE (kW)]]+Tabulka3[[#This Row],[střešní instalace FVE (kW)]]),"ELEKTROLYZÉR S VÝKONEM POD 10% VÝKONU FVE V DANÉM PM JE NEZPŮSOBILÝ",IF(I48&gt;0.6*(Tabulka3[[#This Row],[pozemní instalace FVE (kW)]]+Tabulka3[[#This Row],[střešní instalace FVE (kW)]]),"VÝKON ELEKTROLYZÉRU PŘESAHUJÍCÍ 60 % VÝKONU FVE V DANÉM PM UŽ DÁLE NEZVYŠUJE DOTACI",IF(Tabulka32[[#This Row],[KAPACITA AKUMULACE
(kWh)]]&gt;(Tabulka3[[#This Row],[pozemní instalace FVE (kW)]]+Tabulka3[[#This Row],[střešní instalace FVE (kW)]]),"PODPORA PRO AKUMULACI V DANÉM PM UŽ JE PLNĚ VYČERPÁNA BATERIÍ",IF(I48&gt;(Tabulka3[[#This Row],[pozemní instalace FVE (kW)]]+Tabulka3[[#This Row],[střešní instalace FVE (kW)]]-Tabulka32[[#This Row],[KAPACITA AKUMULACE
(kWh)]]),"VÝKON ELEKTROLYZÉRU PŘESAHUJÍCÍ VÝKON FVE PO ODEČTENÍ KAPACITY BATERIE V DANÉM PM UŽ DÁLE NEZVYŠUJE DOTACI",""))))))</f>
        <v/>
      </c>
      <c r="G48" s="155"/>
      <c r="H48" s="138">
        <f>IF(OR(D48&lt;5,D48&gt;200,I48&lt;0.1*(FVE!D48+FVE!$F48),'Bateriová úložiště'!D48&gt;=(FVE!D48+FVE!$F48),'Bateriová úložiště'!D48&gt;=1000),0,IF(AND(I48&lt;=0.6*(FVE!D48+FVE!$F48),I48&lt;=0.6*1000,(I48+'Bateriová úložiště'!D48)&lt;=(FVE!D48+FVE!$F48)),(1178663.6*D48^0.787),IF(0.6*(FVE!D48+FVE!$F48)&lt;((FVE!D48+FVE!$F48)-'Bateriová úložiště'!D48),(0.6*(FVE!D48+FVE!$F48)/I48)*(1178663.6*D48^0.787),IF(0.6*(FVE!D48+FVE!$F48)&gt;=((FVE!D48+FVE!$F48)-'Bateriová úložiště'!D48),((FVE!D48+FVE!$F48-'Bateriová úložiště'!D48)/I48)*(1178663.6*D48^0.787),0))))</f>
        <v>0</v>
      </c>
      <c r="I48" s="138">
        <f t="shared" si="0"/>
        <v>0</v>
      </c>
      <c r="J48" s="138">
        <f>SUM($I$3:I48)</f>
        <v>0</v>
      </c>
      <c r="K48" s="138"/>
      <c r="L48" s="138" t="e">
        <f t="shared" si="1"/>
        <v>#VALUE!</v>
      </c>
      <c r="M48" s="138" t="e">
        <f>6.241*(SUM(ABS($F$3:F48))^0.961)</f>
        <v>#VALUE!</v>
      </c>
      <c r="R48" s="14"/>
      <c r="S48" s="14"/>
      <c r="T48" s="14"/>
      <c r="U48" s="14"/>
    </row>
    <row r="49" spans="1:21" ht="16.5" thickTop="1" thickBot="1" x14ac:dyDescent="0.3">
      <c r="A49" s="152"/>
      <c r="B49" s="74"/>
      <c r="C49" s="5"/>
      <c r="D49" s="78"/>
      <c r="E49" s="63"/>
      <c r="F49" s="171" t="str">
        <f>IF(Tabulka323[[#This Row],[HODINOVÁ VÝROBA VODÍKU (m3/hod)]]=0,"",IF((Tabulka3[[#This Row],[pozemní instalace FVE (kW)]]+Tabulka3[[#This Row],[střešní instalace FVE (kW)]])=0,"V DANÉM PŘEDÁVACÍM MÍSTĚ NENÍ NAINSTALOVÁNA ŽÁDNÁ FVE",IF(I49&lt;0.1*(Tabulka3[[#This Row],[pozemní instalace FVE (kW)]]+Tabulka3[[#This Row],[střešní instalace FVE (kW)]]),"ELEKTROLYZÉR S VÝKONEM POD 10% VÝKONU FVE V DANÉM PM JE NEZPŮSOBILÝ",IF(I49&gt;0.6*(Tabulka3[[#This Row],[pozemní instalace FVE (kW)]]+Tabulka3[[#This Row],[střešní instalace FVE (kW)]]),"VÝKON ELEKTROLYZÉRU PŘESAHUJÍCÍ 60 % VÝKONU FVE V DANÉM PM UŽ DÁLE NEZVYŠUJE DOTACI",IF(Tabulka32[[#This Row],[KAPACITA AKUMULACE
(kWh)]]&gt;(Tabulka3[[#This Row],[pozemní instalace FVE (kW)]]+Tabulka3[[#This Row],[střešní instalace FVE (kW)]]),"PODPORA PRO AKUMULACI V DANÉM PM UŽ JE PLNĚ VYČERPÁNA BATERIÍ",IF(I49&gt;(Tabulka3[[#This Row],[pozemní instalace FVE (kW)]]+Tabulka3[[#This Row],[střešní instalace FVE (kW)]]-Tabulka32[[#This Row],[KAPACITA AKUMULACE
(kWh)]]),"VÝKON ELEKTROLYZÉRU PŘESAHUJÍCÍ VÝKON FVE PO ODEČTENÍ KAPACITY BATERIE V DANÉM PM UŽ DÁLE NEZVYŠUJE DOTACI",""))))))</f>
        <v/>
      </c>
      <c r="G49" s="155"/>
      <c r="H49" s="138">
        <f>IF(OR(D49&lt;5,D49&gt;200,I49&lt;0.1*(FVE!D49+FVE!$F49),'Bateriová úložiště'!D49&gt;=(FVE!D49+FVE!$F49),'Bateriová úložiště'!D49&gt;=1000),0,IF(AND(I49&lt;=0.6*(FVE!D49+FVE!$F49),I49&lt;=0.6*1000,(I49+'Bateriová úložiště'!D49)&lt;=(FVE!D49+FVE!$F49)),(1178663.6*D49^0.787),IF(0.6*(FVE!D49+FVE!$F49)&lt;((FVE!D49+FVE!$F49)-'Bateriová úložiště'!D49),(0.6*(FVE!D49+FVE!$F49)/I49)*(1178663.6*D49^0.787),IF(0.6*(FVE!D49+FVE!$F49)&gt;=((FVE!D49+FVE!$F49)-'Bateriová úložiště'!D49),((FVE!D49+FVE!$F49-'Bateriová úložiště'!D49)/I49)*(1178663.6*D49^0.787),0))))</f>
        <v>0</v>
      </c>
      <c r="I49" s="138">
        <f t="shared" si="0"/>
        <v>0</v>
      </c>
      <c r="J49" s="138">
        <f>SUM($I$3:I49)</f>
        <v>0</v>
      </c>
      <c r="K49" s="138"/>
      <c r="L49" s="138" t="e">
        <f t="shared" si="1"/>
        <v>#VALUE!</v>
      </c>
      <c r="M49" s="138" t="e">
        <f>6.241*(SUM(ABS($F$3:F49))^0.961)</f>
        <v>#VALUE!</v>
      </c>
      <c r="R49" s="14"/>
      <c r="S49" s="14"/>
      <c r="T49" s="14"/>
      <c r="U49" s="14"/>
    </row>
    <row r="50" spans="1:21" ht="16.5" thickTop="1" thickBot="1" x14ac:dyDescent="0.3">
      <c r="A50" s="152"/>
      <c r="B50" s="74"/>
      <c r="C50" s="5"/>
      <c r="D50" s="78"/>
      <c r="E50" s="63"/>
      <c r="F50" s="171" t="str">
        <f>IF(Tabulka323[[#This Row],[HODINOVÁ VÝROBA VODÍKU (m3/hod)]]=0,"",IF((Tabulka3[[#This Row],[pozemní instalace FVE (kW)]]+Tabulka3[[#This Row],[střešní instalace FVE (kW)]])=0,"V DANÉM PŘEDÁVACÍM MÍSTĚ NENÍ NAINSTALOVÁNA ŽÁDNÁ FVE",IF(I50&lt;0.1*(Tabulka3[[#This Row],[pozemní instalace FVE (kW)]]+Tabulka3[[#This Row],[střešní instalace FVE (kW)]]),"ELEKTROLYZÉR S VÝKONEM POD 10% VÝKONU FVE V DANÉM PM JE NEZPŮSOBILÝ",IF(I50&gt;0.6*(Tabulka3[[#This Row],[pozemní instalace FVE (kW)]]+Tabulka3[[#This Row],[střešní instalace FVE (kW)]]),"VÝKON ELEKTROLYZÉRU PŘESAHUJÍCÍ 60 % VÝKONU FVE V DANÉM PM UŽ DÁLE NEZVYŠUJE DOTACI",IF(Tabulka32[[#This Row],[KAPACITA AKUMULACE
(kWh)]]&gt;(Tabulka3[[#This Row],[pozemní instalace FVE (kW)]]+Tabulka3[[#This Row],[střešní instalace FVE (kW)]]),"PODPORA PRO AKUMULACI V DANÉM PM UŽ JE PLNĚ VYČERPÁNA BATERIÍ",IF(I50&gt;(Tabulka3[[#This Row],[pozemní instalace FVE (kW)]]+Tabulka3[[#This Row],[střešní instalace FVE (kW)]]-Tabulka32[[#This Row],[KAPACITA AKUMULACE
(kWh)]]),"VÝKON ELEKTROLYZÉRU PŘESAHUJÍCÍ VÝKON FVE PO ODEČTENÍ KAPACITY BATERIE V DANÉM PM UŽ DÁLE NEZVYŠUJE DOTACI",""))))))</f>
        <v/>
      </c>
      <c r="G50" s="155"/>
      <c r="H50" s="138">
        <f>IF(OR(D50&lt;5,D50&gt;200,I50&lt;0.1*(FVE!D50+FVE!$F50),'Bateriová úložiště'!D50&gt;=(FVE!D50+FVE!$F50),'Bateriová úložiště'!D50&gt;=1000),0,IF(AND(I50&lt;=0.6*(FVE!D50+FVE!$F50),I50&lt;=0.6*1000,(I50+'Bateriová úložiště'!D50)&lt;=(FVE!D50+FVE!$F50)),(1178663.6*D50^0.787),IF(0.6*(FVE!D50+FVE!$F50)&lt;((FVE!D50+FVE!$F50)-'Bateriová úložiště'!D50),(0.6*(FVE!D50+FVE!$F50)/I50)*(1178663.6*D50^0.787),IF(0.6*(FVE!D50+FVE!$F50)&gt;=((FVE!D50+FVE!$F50)-'Bateriová úložiště'!D50),((FVE!D50+FVE!$F50-'Bateriová úložiště'!D50)/I50)*(1178663.6*D50^0.787),0))))</f>
        <v>0</v>
      </c>
      <c r="I50" s="138">
        <f t="shared" si="0"/>
        <v>0</v>
      </c>
      <c r="J50" s="138">
        <f>SUM($I$3:I50)</f>
        <v>0</v>
      </c>
      <c r="K50" s="138"/>
      <c r="L50" s="138" t="e">
        <f t="shared" si="1"/>
        <v>#VALUE!</v>
      </c>
      <c r="M50" s="138" t="e">
        <f>6.241*(SUM(ABS($F$3:F50))^0.961)</f>
        <v>#VALUE!</v>
      </c>
      <c r="R50" s="14"/>
      <c r="S50" s="14"/>
      <c r="T50" s="14"/>
      <c r="U50" s="14"/>
    </row>
    <row r="51" spans="1:21" ht="16.5" thickTop="1" thickBot="1" x14ac:dyDescent="0.3">
      <c r="A51" s="152"/>
      <c r="B51" s="74"/>
      <c r="C51" s="5"/>
      <c r="D51" s="78"/>
      <c r="E51" s="63"/>
      <c r="F51" s="171" t="str">
        <f>IF(Tabulka323[[#This Row],[HODINOVÁ VÝROBA VODÍKU (m3/hod)]]=0,"",IF((Tabulka3[[#This Row],[pozemní instalace FVE (kW)]]+Tabulka3[[#This Row],[střešní instalace FVE (kW)]])=0,"V DANÉM PŘEDÁVACÍM MÍSTĚ NENÍ NAINSTALOVÁNA ŽÁDNÁ FVE",IF(I51&lt;0.1*(Tabulka3[[#This Row],[pozemní instalace FVE (kW)]]+Tabulka3[[#This Row],[střešní instalace FVE (kW)]]),"ELEKTROLYZÉR S VÝKONEM POD 10% VÝKONU FVE V DANÉM PM JE NEZPŮSOBILÝ",IF(I51&gt;0.6*(Tabulka3[[#This Row],[pozemní instalace FVE (kW)]]+Tabulka3[[#This Row],[střešní instalace FVE (kW)]]),"VÝKON ELEKTROLYZÉRU PŘESAHUJÍCÍ 60 % VÝKONU FVE V DANÉM PM UŽ DÁLE NEZVYŠUJE DOTACI",IF(Tabulka32[[#This Row],[KAPACITA AKUMULACE
(kWh)]]&gt;(Tabulka3[[#This Row],[pozemní instalace FVE (kW)]]+Tabulka3[[#This Row],[střešní instalace FVE (kW)]]),"PODPORA PRO AKUMULACI V DANÉM PM UŽ JE PLNĚ VYČERPÁNA BATERIÍ",IF(I51&gt;(Tabulka3[[#This Row],[pozemní instalace FVE (kW)]]+Tabulka3[[#This Row],[střešní instalace FVE (kW)]]-Tabulka32[[#This Row],[KAPACITA AKUMULACE
(kWh)]]),"VÝKON ELEKTROLYZÉRU PŘESAHUJÍCÍ VÝKON FVE PO ODEČTENÍ KAPACITY BATERIE V DANÉM PM UŽ DÁLE NEZVYŠUJE DOTACI",""))))))</f>
        <v/>
      </c>
      <c r="G51" s="155"/>
      <c r="H51" s="138">
        <f>IF(OR(D51&lt;5,D51&gt;200,I51&lt;0.1*(FVE!D51+FVE!$F51),'Bateriová úložiště'!D51&gt;=(FVE!D51+FVE!$F51),'Bateriová úložiště'!D51&gt;=1000),0,IF(AND(I51&lt;=0.6*(FVE!D51+FVE!$F51),I51&lt;=0.6*1000,(I51+'Bateriová úložiště'!D51)&lt;=(FVE!D51+FVE!$F51)),(1178663.6*D51^0.787),IF(0.6*(FVE!D51+FVE!$F51)&lt;((FVE!D51+FVE!$F51)-'Bateriová úložiště'!D51),(0.6*(FVE!D51+FVE!$F51)/I51)*(1178663.6*D51^0.787),IF(0.6*(FVE!D51+FVE!$F51)&gt;=((FVE!D51+FVE!$F51)-'Bateriová úložiště'!D51),((FVE!D51+FVE!$F51-'Bateriová úložiště'!D51)/I51)*(1178663.6*D51^0.787),0))))</f>
        <v>0</v>
      </c>
      <c r="I51" s="138">
        <f t="shared" si="0"/>
        <v>0</v>
      </c>
      <c r="J51" s="138">
        <f>SUM($I$3:I51)</f>
        <v>0</v>
      </c>
      <c r="K51" s="138"/>
      <c r="L51" s="138" t="e">
        <f t="shared" si="1"/>
        <v>#VALUE!</v>
      </c>
      <c r="M51" s="138" t="e">
        <f>6.241*(SUM(ABS($F$3:F51))^0.961)</f>
        <v>#VALUE!</v>
      </c>
      <c r="R51" s="14"/>
      <c r="S51" s="14"/>
      <c r="T51" s="14"/>
      <c r="U51" s="14"/>
    </row>
    <row r="52" spans="1:21" ht="16.5" thickTop="1" thickBot="1" x14ac:dyDescent="0.3">
      <c r="A52" s="152"/>
      <c r="B52" s="76"/>
      <c r="C52" s="1"/>
      <c r="D52" s="79"/>
      <c r="E52" s="65"/>
      <c r="F52" s="171" t="str">
        <f>IF(Tabulka323[[#This Row],[HODINOVÁ VÝROBA VODÍKU (m3/hod)]]=0,"",IF((Tabulka3[[#This Row],[pozemní instalace FVE (kW)]]+Tabulka3[[#This Row],[střešní instalace FVE (kW)]])=0,"V DANÉM PŘEDÁVACÍM MÍSTĚ NENÍ NAINSTALOVÁNA ŽÁDNÁ FVE",IF(I52&lt;0.1*(Tabulka3[[#This Row],[pozemní instalace FVE (kW)]]+Tabulka3[[#This Row],[střešní instalace FVE (kW)]]),"ELEKTROLYZÉR S VÝKONEM POD 10% VÝKONU FVE V DANÉM PM JE NEZPŮSOBILÝ",IF(I52&gt;0.6*(Tabulka3[[#This Row],[pozemní instalace FVE (kW)]]+Tabulka3[[#This Row],[střešní instalace FVE (kW)]]),"VÝKON ELEKTROLYZÉRU PŘESAHUJÍCÍ 60 % VÝKONU FVE V DANÉM PM UŽ DÁLE NEZVYŠUJE DOTACI",IF(Tabulka32[[#This Row],[KAPACITA AKUMULACE
(kWh)]]&gt;(Tabulka3[[#This Row],[pozemní instalace FVE (kW)]]+Tabulka3[[#This Row],[střešní instalace FVE (kW)]]),"PODPORA PRO AKUMULACI V DANÉM PM UŽ JE PLNĚ VYČERPÁNA BATERIÍ",IF(I52&gt;(Tabulka3[[#This Row],[pozemní instalace FVE (kW)]]+Tabulka3[[#This Row],[střešní instalace FVE (kW)]]-Tabulka32[[#This Row],[KAPACITA AKUMULACE
(kWh)]]),"VÝKON ELEKTROLYZÉRU PŘESAHUJÍCÍ VÝKON FVE PO ODEČTENÍ KAPACITY BATERIE V DANÉM PM UŽ DÁLE NEZVYŠUJE DOTACI",""))))))</f>
        <v/>
      </c>
      <c r="G52" s="155"/>
      <c r="H52" s="138">
        <f>IF(OR(D52&lt;5,D52&gt;200,I52&lt;0.1*(FVE!D52+FVE!$F52),'Bateriová úložiště'!D52&gt;=(FVE!D52+FVE!$F52),'Bateriová úložiště'!D52&gt;=1000),0,IF(AND(I52&lt;=0.6*(FVE!D52+FVE!$F52),I52&lt;=0.6*1000,(I52+'Bateriová úložiště'!D52)&lt;=(FVE!D52+FVE!$F52)),(1178663.6*D52^0.787),IF(0.6*(FVE!D52+FVE!$F52)&lt;((FVE!D52+FVE!$F52)-'Bateriová úložiště'!D52),(0.6*(FVE!D52+FVE!$F52)/I52)*(1178663.6*D52^0.787),IF(0.6*(FVE!D52+FVE!$F52)&gt;=((FVE!D52+FVE!$F52)-'Bateriová úložiště'!D52),((FVE!D52+FVE!$F52-'Bateriová úložiště'!D52)/I52)*(1178663.6*D52^0.787),0))))</f>
        <v>0</v>
      </c>
      <c r="I52" s="138">
        <f t="shared" si="0"/>
        <v>0</v>
      </c>
      <c r="J52" s="138">
        <f>SUM($I$3:I52)</f>
        <v>0</v>
      </c>
      <c r="K52" s="138"/>
      <c r="L52" s="138" t="e">
        <f t="shared" si="1"/>
        <v>#VALUE!</v>
      </c>
      <c r="M52" s="138" t="e">
        <f>6.241*(SUM(ABS($F$3:F52))^0.961)</f>
        <v>#VALUE!</v>
      </c>
      <c r="R52" s="14"/>
      <c r="S52" s="14"/>
      <c r="T52" s="14"/>
      <c r="U52" s="14"/>
    </row>
    <row r="53" spans="1:21" ht="24" customHeight="1" thickTop="1" thickBot="1" x14ac:dyDescent="0.3">
      <c r="A53" s="153"/>
      <c r="B53" s="82" t="s">
        <v>9</v>
      </c>
      <c r="C53" s="83"/>
      <c r="D53" s="84">
        <f t="shared" ref="D53" si="7">SUBTOTAL(109,D3:D52)</f>
        <v>0</v>
      </c>
      <c r="E53" s="85"/>
      <c r="F53" s="85"/>
      <c r="G53" s="156"/>
      <c r="H53" s="169">
        <f>SUM(H3:H52)</f>
        <v>0</v>
      </c>
      <c r="I53" s="139">
        <f>SUM(I3:I52)</f>
        <v>0</v>
      </c>
      <c r="L53" s="138"/>
      <c r="M53" s="138">
        <f>6.241*(SUM(ABS($F$3:F53))^0.961)</f>
        <v>0</v>
      </c>
      <c r="R53" s="14"/>
      <c r="S53" s="14"/>
      <c r="T53" s="14"/>
      <c r="U53" s="14"/>
    </row>
    <row r="54" spans="1:21" ht="15.75" hidden="1" thickTop="1" x14ac:dyDescent="0.25">
      <c r="L54" s="138"/>
      <c r="M54" s="138"/>
      <c r="R54" s="14"/>
      <c r="S54" s="14"/>
      <c r="T54" s="14"/>
      <c r="U54" s="14"/>
    </row>
    <row r="55" spans="1:21" hidden="1" x14ac:dyDescent="0.25">
      <c r="H55" s="138"/>
      <c r="L55" s="138"/>
      <c r="M55" s="138"/>
      <c r="R55" s="14"/>
      <c r="S55" s="14"/>
      <c r="T55" s="14"/>
      <c r="U55" s="14"/>
    </row>
    <row r="56" spans="1:21" hidden="1" x14ac:dyDescent="0.25">
      <c r="H56" s="169"/>
      <c r="I56" s="144"/>
      <c r="J56" s="144"/>
      <c r="K56" s="144"/>
      <c r="L56" s="138"/>
      <c r="M56" s="138"/>
      <c r="R56" s="14"/>
      <c r="S56" s="14"/>
      <c r="T56" s="14"/>
      <c r="U56" s="14"/>
    </row>
  </sheetData>
  <sheetProtection password="CFBE" sheet="1" objects="1" scenarios="1"/>
  <mergeCells count="3">
    <mergeCell ref="A1:G1"/>
    <mergeCell ref="A2:A53"/>
    <mergeCell ref="G2:G53"/>
  </mergeCell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P31"/>
  <sheetViews>
    <sheetView showGridLines="0" zoomScaleNormal="100" workbookViewId="0">
      <selection activeCell="F15" sqref="F15"/>
    </sheetView>
  </sheetViews>
  <sheetFormatPr defaultColWidth="0" defaultRowHeight="15" zeroHeight="1" x14ac:dyDescent="0.25"/>
  <cols>
    <col min="1" max="1" width="43.7109375" style="124" customWidth="1"/>
    <col min="2" max="2" width="20.7109375" style="15" customWidth="1"/>
    <col min="3" max="3" width="8.5703125" style="15" customWidth="1"/>
    <col min="4" max="4" width="20.7109375" style="15" customWidth="1"/>
    <col min="5" max="5" width="3.7109375" style="15" customWidth="1"/>
    <col min="6" max="6" width="33.5703125" style="15" customWidth="1"/>
    <col min="7" max="7" width="1.85546875" style="14" customWidth="1"/>
    <col min="8" max="15" width="12.7109375" style="124" hidden="1"/>
    <col min="16" max="16" width="0.7109375" style="14" hidden="1"/>
    <col min="17" max="16384" width="0.7109375" style="15" hidden="1"/>
  </cols>
  <sheetData>
    <row r="1" spans="1:15" ht="21" customHeight="1" x14ac:dyDescent="0.25">
      <c r="A1" s="157" t="s">
        <v>54</v>
      </c>
      <c r="B1" s="157"/>
      <c r="C1" s="157"/>
      <c r="D1" s="157"/>
      <c r="E1" s="157"/>
      <c r="F1" s="157"/>
      <c r="G1" s="157"/>
      <c r="H1" s="80"/>
    </row>
    <row r="2" spans="1:15" ht="18" customHeight="1" thickBot="1" x14ac:dyDescent="0.3">
      <c r="A2" s="86"/>
      <c r="B2" s="86"/>
      <c r="C2" s="86"/>
      <c r="D2" s="86"/>
      <c r="E2" s="86"/>
      <c r="F2" s="86"/>
      <c r="G2" s="126"/>
      <c r="H2" s="80"/>
    </row>
    <row r="3" spans="1:15" ht="21" customHeight="1" thickTop="1" thickBot="1" x14ac:dyDescent="0.3">
      <c r="A3" s="87" t="s">
        <v>41</v>
      </c>
      <c r="B3" s="164"/>
      <c r="C3" s="165"/>
      <c r="D3" s="165"/>
      <c r="E3" s="165"/>
      <c r="F3" s="166"/>
    </row>
    <row r="4" spans="1:15" ht="15.75" thickTop="1" x14ac:dyDescent="0.25">
      <c r="A4" s="88"/>
      <c r="B4" s="50"/>
      <c r="C4" s="50"/>
      <c r="D4" s="50"/>
      <c r="E4" s="50"/>
      <c r="F4" s="50"/>
    </row>
    <row r="5" spans="1:15" x14ac:dyDescent="0.25">
      <c r="A5" s="89"/>
      <c r="B5" s="90"/>
      <c r="C5" s="90"/>
      <c r="D5" s="90"/>
      <c r="E5" s="90"/>
      <c r="F5" s="90"/>
    </row>
    <row r="6" spans="1:15" x14ac:dyDescent="0.25">
      <c r="A6" s="91" t="s">
        <v>8</v>
      </c>
      <c r="B6" s="90"/>
      <c r="C6" s="90"/>
      <c r="D6" s="90"/>
      <c r="E6" s="90"/>
      <c r="F6" s="90"/>
      <c r="H6" s="127" t="s">
        <v>22</v>
      </c>
      <c r="I6" s="127" t="s">
        <v>23</v>
      </c>
      <c r="J6" s="127"/>
      <c r="M6" s="124" t="s">
        <v>0</v>
      </c>
      <c r="N6" s="128" t="s">
        <v>1</v>
      </c>
      <c r="O6" s="128">
        <v>3</v>
      </c>
    </row>
    <row r="7" spans="1:15" x14ac:dyDescent="0.25">
      <c r="A7" s="89"/>
      <c r="B7" s="90"/>
      <c r="C7" s="90"/>
      <c r="D7" s="90"/>
      <c r="E7" s="90"/>
      <c r="F7" s="92"/>
      <c r="H7" s="129">
        <f>(N12/100)*FVE!L54</f>
        <v>0</v>
      </c>
      <c r="I7" s="129">
        <f>N12/100*D22</f>
        <v>0</v>
      </c>
      <c r="J7" s="129"/>
      <c r="N7" s="128" t="s">
        <v>2</v>
      </c>
      <c r="O7" s="128"/>
    </row>
    <row r="8" spans="1:15" x14ac:dyDescent="0.25">
      <c r="A8" s="91"/>
      <c r="B8" s="90"/>
      <c r="C8" s="90"/>
      <c r="D8" s="90"/>
      <c r="E8" s="90"/>
      <c r="F8" s="90"/>
      <c r="H8" s="129">
        <f>IF(D24=0,0,(N13/100)*'Bateriová úložiště'!H53)</f>
        <v>0</v>
      </c>
      <c r="I8" s="129">
        <f>N13/100*D24</f>
        <v>0</v>
      </c>
      <c r="J8" s="129"/>
      <c r="N8" s="128" t="s">
        <v>3</v>
      </c>
      <c r="O8" s="128"/>
    </row>
    <row r="9" spans="1:15" x14ac:dyDescent="0.25">
      <c r="A9" s="89"/>
      <c r="B9" s="90"/>
      <c r="C9" s="90"/>
      <c r="D9" s="90"/>
      <c r="E9" s="90"/>
      <c r="F9" s="92"/>
      <c r="H9" s="129">
        <f>IF(D26=0,0,(N13/100)*Elektrolyzéry!H53)</f>
        <v>0</v>
      </c>
      <c r="I9" s="129">
        <f>N13/100*D26</f>
        <v>0</v>
      </c>
      <c r="J9" s="129">
        <f>IF(D26=0,0,2*H7)</f>
        <v>0</v>
      </c>
      <c r="N9" s="128"/>
      <c r="O9" s="128"/>
    </row>
    <row r="10" spans="1:15" x14ac:dyDescent="0.25">
      <c r="A10" s="93"/>
      <c r="B10" s="94"/>
      <c r="C10" s="94"/>
      <c r="D10" s="90"/>
      <c r="E10" s="90"/>
      <c r="F10" s="90"/>
      <c r="H10" s="129">
        <f>IF(D28=0,0,0.2*H7)</f>
        <v>0</v>
      </c>
      <c r="I10" s="129">
        <f>(N13/100)*D28</f>
        <v>0</v>
      </c>
      <c r="J10" s="129"/>
      <c r="M10" s="124" t="s">
        <v>46</v>
      </c>
      <c r="O10" s="128"/>
    </row>
    <row r="11" spans="1:15" ht="15.95" customHeight="1" x14ac:dyDescent="0.25">
      <c r="A11" s="95" t="s">
        <v>4</v>
      </c>
      <c r="B11" s="96">
        <f>FVE!D54</f>
        <v>0</v>
      </c>
      <c r="C11" s="97" t="s">
        <v>7</v>
      </c>
      <c r="D11" s="98"/>
      <c r="E11" s="98"/>
      <c r="F11" s="90"/>
      <c r="H11" s="130">
        <f>SUM(H7:H10)</f>
        <v>0</v>
      </c>
      <c r="I11" s="130">
        <f>SUM(I7:I10)</f>
        <v>0</v>
      </c>
      <c r="J11" s="130"/>
      <c r="O11" s="128"/>
    </row>
    <row r="12" spans="1:15" ht="15.95" customHeight="1" x14ac:dyDescent="0.25">
      <c r="A12" s="95" t="s">
        <v>5</v>
      </c>
      <c r="B12" s="99">
        <f>FVE!F54</f>
        <v>0</v>
      </c>
      <c r="C12" s="100" t="s">
        <v>7</v>
      </c>
      <c r="D12" s="98"/>
      <c r="E12" s="98"/>
      <c r="F12" s="90"/>
      <c r="H12" s="124" t="s">
        <v>44</v>
      </c>
      <c r="I12" s="124" t="s">
        <v>48</v>
      </c>
      <c r="J12" s="124" t="s">
        <v>49</v>
      </c>
      <c r="K12" s="129"/>
      <c r="M12" s="124" t="s">
        <v>15</v>
      </c>
      <c r="N12" s="132">
        <f>IF(O6=1,65,IF(O6=2,55,IF(O6=3,45)))</f>
        <v>45</v>
      </c>
      <c r="O12" s="128"/>
    </row>
    <row r="13" spans="1:15" ht="15.95" customHeight="1" x14ac:dyDescent="0.25">
      <c r="A13" s="95" t="s">
        <v>11</v>
      </c>
      <c r="B13" s="99">
        <f>'Bateriová úložiště'!D53</f>
        <v>0</v>
      </c>
      <c r="C13" s="100" t="s">
        <v>6</v>
      </c>
      <c r="D13" s="98"/>
      <c r="E13" s="98"/>
      <c r="F13" s="90"/>
      <c r="H13" s="129">
        <f>MIN(H7:I7)</f>
        <v>0</v>
      </c>
      <c r="I13" s="131">
        <f>I7-H13</f>
        <v>0</v>
      </c>
      <c r="J13" s="129">
        <f>IF(I13=0,H7-H13,0)</f>
        <v>0</v>
      </c>
      <c r="K13" s="129">
        <f>IF($J$18&lt;=$I$18,J13,IF(J13&lt;=$I$18,J13,$I$18-K12))</f>
        <v>0</v>
      </c>
      <c r="M13" s="124" t="s">
        <v>47</v>
      </c>
      <c r="N13" s="132">
        <f>IF(O6=1,50,IF(O6=2,40,IF(O6=3,30)))</f>
        <v>30</v>
      </c>
      <c r="O13" s="128"/>
    </row>
    <row r="14" spans="1:15" ht="15.95" customHeight="1" x14ac:dyDescent="0.25">
      <c r="A14" s="95" t="s">
        <v>12</v>
      </c>
      <c r="B14" s="99">
        <f>Elektrolyzéry!D53</f>
        <v>0</v>
      </c>
      <c r="C14" s="100" t="s">
        <v>37</v>
      </c>
      <c r="D14" s="98"/>
      <c r="E14" s="98"/>
      <c r="F14" s="90"/>
      <c r="H14" s="129">
        <f>MIN(H8:I8)</f>
        <v>0</v>
      </c>
      <c r="I14" s="131">
        <f>I8-H14</f>
        <v>0</v>
      </c>
      <c r="J14" s="129">
        <f>IF(I14=0,H8-H14,0)</f>
        <v>0</v>
      </c>
      <c r="K14" s="129">
        <f>IF($J$18&lt;=$I$18,J14,IF(J14&lt;=($I$18-K13),J14,$I$18-K13))</f>
        <v>0</v>
      </c>
      <c r="N14" s="132"/>
    </row>
    <row r="15" spans="1:15" ht="15.95" customHeight="1" x14ac:dyDescent="0.25">
      <c r="A15" s="101" t="s">
        <v>10</v>
      </c>
      <c r="B15" s="102">
        <f>IF(OR(AND(B14&gt;0.00001,B14&lt;5)),"MIMO POVOLENÝ ROZSAH",IF(B14=0,0,6.241*B14^0.961))</f>
        <v>0</v>
      </c>
      <c r="C15" s="103" t="s">
        <v>7</v>
      </c>
      <c r="D15" s="98"/>
      <c r="E15" s="98"/>
      <c r="F15" s="90"/>
      <c r="H15" s="129">
        <f>MIN(H9:J9)</f>
        <v>0</v>
      </c>
      <c r="I15" s="131">
        <f>I9-H15</f>
        <v>0</v>
      </c>
      <c r="J15" s="129">
        <f>IF(I15=0,MIN(H9,J9)-H15,0)</f>
        <v>0</v>
      </c>
      <c r="K15" s="129">
        <f>IF($J$18&lt;=$I$18,J15,IF(J15&lt;=($I$18-K13-K14),J15,$I$18-K13-K14))</f>
        <v>0</v>
      </c>
      <c r="N15" s="133"/>
    </row>
    <row r="16" spans="1:15" x14ac:dyDescent="0.25">
      <c r="A16" s="104"/>
      <c r="B16" s="94"/>
      <c r="C16" s="94"/>
      <c r="D16" s="90"/>
      <c r="E16" s="90"/>
      <c r="F16" s="90"/>
      <c r="H16" s="129">
        <f>MIN(H10:I10)</f>
        <v>0</v>
      </c>
      <c r="I16" s="131"/>
      <c r="J16" s="129"/>
    </row>
    <row r="17" spans="1:12" ht="9" customHeight="1" x14ac:dyDescent="0.25">
      <c r="A17" s="43"/>
      <c r="B17" s="90"/>
      <c r="C17" s="90"/>
      <c r="D17" s="90"/>
      <c r="E17" s="90"/>
      <c r="F17" s="90"/>
      <c r="H17" s="129"/>
      <c r="I17" s="131"/>
      <c r="J17" s="129"/>
    </row>
    <row r="18" spans="1:12" ht="18" customHeight="1" x14ac:dyDescent="0.25">
      <c r="A18" s="160" t="s">
        <v>38</v>
      </c>
      <c r="B18" s="161"/>
      <c r="C18" s="161"/>
      <c r="D18" s="161"/>
      <c r="E18" s="161"/>
      <c r="F18" s="161"/>
      <c r="H18" s="130">
        <f>SUM(H13:H16)</f>
        <v>0</v>
      </c>
      <c r="I18" s="130">
        <f>SUM(I13:I15)</f>
        <v>0</v>
      </c>
      <c r="J18" s="130">
        <f>SUM(J13:J15)</f>
        <v>0</v>
      </c>
      <c r="K18" s="130">
        <f>SUM(K13:K15)</f>
        <v>0</v>
      </c>
      <c r="L18" s="130">
        <f>IF(J18&lt;=I18,J18,I18)</f>
        <v>0</v>
      </c>
    </row>
    <row r="19" spans="1:12" ht="18" customHeight="1" x14ac:dyDescent="0.25">
      <c r="A19" s="105"/>
      <c r="B19" s="106"/>
      <c r="C19" s="106"/>
      <c r="D19" s="106"/>
      <c r="E19" s="106"/>
      <c r="F19" s="106"/>
      <c r="H19" s="130"/>
      <c r="I19" s="130"/>
      <c r="J19" s="130"/>
      <c r="K19" s="130"/>
    </row>
    <row r="20" spans="1:12" ht="45" customHeight="1" x14ac:dyDescent="0.25">
      <c r="A20" s="107"/>
      <c r="B20" s="108" t="s">
        <v>42</v>
      </c>
      <c r="C20" s="108"/>
      <c r="D20" s="108" t="s">
        <v>43</v>
      </c>
      <c r="E20" s="108"/>
      <c r="F20" s="109" t="s">
        <v>40</v>
      </c>
      <c r="H20" s="134"/>
    </row>
    <row r="21" spans="1:12" ht="6" customHeight="1" thickBot="1" x14ac:dyDescent="0.3">
      <c r="A21" s="110"/>
      <c r="B21" s="111"/>
      <c r="C21" s="111"/>
      <c r="D21" s="111"/>
      <c r="E21" s="111"/>
      <c r="F21" s="112"/>
      <c r="H21" s="134"/>
    </row>
    <row r="22" spans="1:12" ht="18" customHeight="1" thickTop="1" thickBot="1" x14ac:dyDescent="0.3">
      <c r="A22" s="113" t="s">
        <v>15</v>
      </c>
      <c r="B22" s="125"/>
      <c r="C22" s="114"/>
      <c r="D22" s="125"/>
      <c r="E22" s="115"/>
      <c r="F22" s="116">
        <f>IF(D22&gt;B22,"zp. výdaje nesmí převýšit celkové",MIN(H7:I7))</f>
        <v>0</v>
      </c>
      <c r="H22" s="129"/>
      <c r="I22" s="129"/>
      <c r="J22" s="129"/>
    </row>
    <row r="23" spans="1:12" ht="15" customHeight="1" thickTop="1" thickBot="1" x14ac:dyDescent="0.3">
      <c r="A23" s="117"/>
      <c r="B23" s="170" t="s">
        <v>53</v>
      </c>
      <c r="C23" s="92"/>
      <c r="D23" s="92"/>
      <c r="E23" s="92"/>
      <c r="F23" s="118"/>
      <c r="H23" s="129"/>
      <c r="I23" s="129"/>
      <c r="J23" s="129"/>
    </row>
    <row r="24" spans="1:12" ht="18" customHeight="1" thickTop="1" thickBot="1" x14ac:dyDescent="0.3">
      <c r="A24" s="113" t="s">
        <v>17</v>
      </c>
      <c r="B24" s="125"/>
      <c r="C24" s="114"/>
      <c r="D24" s="125"/>
      <c r="E24" s="115"/>
      <c r="F24" s="116">
        <f>IF(D24&gt;B24,"zp. výdaje nesmí převýšit celkové",MIN(H8:I8))</f>
        <v>0</v>
      </c>
      <c r="H24" s="129"/>
    </row>
    <row r="25" spans="1:12" ht="15" customHeight="1" thickTop="1" thickBot="1" x14ac:dyDescent="0.3">
      <c r="A25" s="117"/>
      <c r="B25" s="92"/>
      <c r="C25" s="92"/>
      <c r="D25" s="92"/>
      <c r="E25" s="92"/>
      <c r="F25" s="118"/>
      <c r="H25" s="129"/>
    </row>
    <row r="26" spans="1:12" ht="18" customHeight="1" thickTop="1" thickBot="1" x14ac:dyDescent="0.3">
      <c r="A26" s="113" t="s">
        <v>18</v>
      </c>
      <c r="B26" s="125"/>
      <c r="C26" s="119"/>
      <c r="D26" s="125"/>
      <c r="E26" s="115"/>
      <c r="F26" s="116">
        <f>IF(D26&gt;B26,"zp. výdaje nesmí převýšit celkové",MIN(H9:J9))</f>
        <v>0</v>
      </c>
      <c r="H26" s="130"/>
      <c r="I26" s="130"/>
      <c r="J26" s="130"/>
      <c r="K26" s="130"/>
    </row>
    <row r="27" spans="1:12" ht="15" customHeight="1" thickTop="1" thickBot="1" x14ac:dyDescent="0.3">
      <c r="A27" s="117"/>
      <c r="B27" s="92"/>
      <c r="C27" s="92"/>
      <c r="D27" s="92"/>
      <c r="E27" s="92"/>
      <c r="F27" s="118"/>
      <c r="I27" s="135" t="str">
        <f>IF(K18=L18,"OK","CHYBA")</f>
        <v>OK</v>
      </c>
      <c r="J27" s="136"/>
    </row>
    <row r="28" spans="1:12" ht="18" customHeight="1" thickTop="1" thickBot="1" x14ac:dyDescent="0.3">
      <c r="A28" s="113" t="s">
        <v>45</v>
      </c>
      <c r="B28" s="125"/>
      <c r="C28" s="119"/>
      <c r="D28" s="125"/>
      <c r="E28" s="115"/>
      <c r="F28" s="116">
        <f>IF(D28&gt;B28,"zp. výdaje nesmí převýšit celkové",MIN(H10:I10))</f>
        <v>0</v>
      </c>
      <c r="H28" s="135"/>
    </row>
    <row r="29" spans="1:12" ht="15.75" thickTop="1" x14ac:dyDescent="0.25">
      <c r="A29" s="120"/>
      <c r="B29" s="92"/>
      <c r="C29" s="92"/>
      <c r="D29" s="90"/>
      <c r="E29" s="90"/>
      <c r="F29" s="121"/>
      <c r="H29" s="135"/>
      <c r="I29" s="135" t="str">
        <f>IF(J29&gt;=F30,"OK","CHYBA")</f>
        <v>OK</v>
      </c>
      <c r="J29" s="136">
        <f>SUM(D22:D28)*N14/100</f>
        <v>0</v>
      </c>
    </row>
    <row r="30" spans="1:12" ht="27" customHeight="1" x14ac:dyDescent="0.25">
      <c r="A30" s="162" t="s">
        <v>39</v>
      </c>
      <c r="B30" s="163"/>
      <c r="C30" s="163"/>
      <c r="D30" s="163"/>
      <c r="E30" s="122"/>
      <c r="F30" s="123">
        <f>SUM(F22:F28)</f>
        <v>0</v>
      </c>
      <c r="H30" s="135"/>
      <c r="I30" s="135" t="str">
        <f>IF(F30=J30,"OK","CHYBA")</f>
        <v>OK</v>
      </c>
      <c r="J30" s="136">
        <f>H18+L18</f>
        <v>0</v>
      </c>
    </row>
    <row r="31" spans="1:12" ht="18" customHeight="1" x14ac:dyDescent="0.25">
      <c r="A31" s="167" t="s">
        <v>50</v>
      </c>
      <c r="B31" s="167"/>
      <c r="C31" s="167"/>
      <c r="D31" s="167"/>
      <c r="E31" s="167"/>
      <c r="F31" s="167"/>
    </row>
  </sheetData>
  <sheetProtection password="CF5E" sheet="1" objects="1" scenarios="1"/>
  <mergeCells count="5">
    <mergeCell ref="A18:F18"/>
    <mergeCell ref="A30:D30"/>
    <mergeCell ref="B3:F3"/>
    <mergeCell ref="A31:F31"/>
    <mergeCell ref="A1:G1"/>
  </mergeCells>
  <pageMargins left="0.7" right="0.7" top="0.78740157499999996" bottom="0.78740157499999996" header="0.3" footer="0.3"/>
  <pageSetup paperSize="9" scale="6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1" r:id="rId4" name="Drop Down 5">
              <controlPr defaultSize="0" autoLine="0" autoPict="0">
                <anchor moveWithCells="1">
                  <from>
                    <xdr:col>1</xdr:col>
                    <xdr:colOff>57150</xdr:colOff>
                    <xdr:row>5</xdr:row>
                    <xdr:rowOff>0</xdr:rowOff>
                  </from>
                  <to>
                    <xdr:col>1</xdr:col>
                    <xdr:colOff>1219200</xdr:colOff>
                    <xdr:row>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Pokyny k vyplnění</vt:lpstr>
      <vt:lpstr>FVE</vt:lpstr>
      <vt:lpstr>Bateriová úložiště</vt:lpstr>
      <vt:lpstr>Elektrolyzéry</vt:lpstr>
      <vt:lpstr>Souhrn</vt:lpstr>
    </vt:vector>
  </TitlesOfParts>
  <Company>SFZP 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Smetanová Klára</dc:creator>
  <cp:lastModifiedBy>Muzik Oldrich</cp:lastModifiedBy>
  <cp:lastPrinted>2022-07-21T10:14:24Z</cp:lastPrinted>
  <dcterms:created xsi:type="dcterms:W3CDTF">2022-07-07T07:08:32Z</dcterms:created>
  <dcterms:modified xsi:type="dcterms:W3CDTF">2024-02-29T14:00:31Z</dcterms:modified>
</cp:coreProperties>
</file>