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2" windowWidth="11340" windowHeight="6300" activeTab="2"/>
  </bookViews>
  <sheets>
    <sheet name="Příloha č. 3 kraje" sheetId="1" r:id="rId1"/>
    <sheet name="Příloha č. 4 inv. neinv." sheetId="2" r:id="rId2"/>
    <sheet name="Příloha č. 5 subjekt" sheetId="3" r:id="rId3"/>
  </sheets>
  <definedNames>
    <definedName name="_xlnm.Print_Area" localSheetId="0">'Příloha č. 3 kraje'!$A$1:$J$69</definedName>
    <definedName name="_xlnm.Print_Area" localSheetId="1">'Příloha č. 4 inv. neinv.'!$A$1:$G$45</definedName>
    <definedName name="_xlnm.Print_Area" localSheetId="2">'Příloha č. 5 subjekt'!$A$1:$K$85</definedName>
  </definedNames>
  <calcPr calcId="145621"/>
</workbook>
</file>

<file path=xl/calcChain.xml><?xml version="1.0" encoding="utf-8"?>
<calcChain xmlns="http://schemas.openxmlformats.org/spreadsheetml/2006/main">
  <c r="L82" i="3" l="1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84" i="3" s="1"/>
  <c r="L85" i="3" s="1"/>
  <c r="L56" i="3"/>
  <c r="L57" i="3" s="1"/>
  <c r="L28" i="3"/>
  <c r="L29" i="3" s="1"/>
  <c r="F13" i="3" l="1"/>
  <c r="E21" i="3"/>
  <c r="F22" i="3"/>
  <c r="F15" i="3"/>
  <c r="F14" i="3"/>
  <c r="F12" i="3"/>
  <c r="F10" i="3"/>
  <c r="F9" i="3"/>
  <c r="F21" i="3"/>
  <c r="F26" i="3"/>
  <c r="F23" i="3"/>
  <c r="F18" i="3"/>
  <c r="D21" i="3"/>
  <c r="F46" i="2" l="1"/>
  <c r="E46" i="2"/>
  <c r="D46" i="2"/>
  <c r="F32" i="2"/>
  <c r="F18" i="2"/>
  <c r="J46" i="1" l="1"/>
  <c r="K46" i="1"/>
  <c r="K69" i="1"/>
  <c r="K68" i="1"/>
  <c r="K45" i="1"/>
  <c r="J23" i="1"/>
  <c r="K24" i="1" l="1"/>
  <c r="K23" i="1"/>
  <c r="F82" i="3" l="1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F84" i="3"/>
  <c r="E58" i="1" l="1"/>
  <c r="C64" i="1"/>
  <c r="C63" i="1"/>
  <c r="C62" i="1"/>
  <c r="C61" i="1"/>
  <c r="C60" i="1"/>
  <c r="C59" i="1"/>
  <c r="C58" i="1"/>
  <c r="C57" i="1"/>
  <c r="C56" i="1"/>
  <c r="E59" i="1"/>
  <c r="C55" i="1"/>
  <c r="J82" i="3" l="1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4" i="3"/>
  <c r="C65" i="3"/>
  <c r="D65" i="3"/>
  <c r="G65" i="3"/>
  <c r="H65" i="3"/>
  <c r="C66" i="3"/>
  <c r="D66" i="3"/>
  <c r="G66" i="3"/>
  <c r="H66" i="3"/>
  <c r="C67" i="3"/>
  <c r="D67" i="3"/>
  <c r="G67" i="3"/>
  <c r="H67" i="3"/>
  <c r="C68" i="3"/>
  <c r="D68" i="3"/>
  <c r="G68" i="3"/>
  <c r="H68" i="3"/>
  <c r="C69" i="3"/>
  <c r="D69" i="3"/>
  <c r="G69" i="3"/>
  <c r="H69" i="3"/>
  <c r="C70" i="3"/>
  <c r="D70" i="3"/>
  <c r="G70" i="3"/>
  <c r="H70" i="3"/>
  <c r="C71" i="3"/>
  <c r="D71" i="3"/>
  <c r="G71" i="3"/>
  <c r="H71" i="3"/>
  <c r="C72" i="3"/>
  <c r="D72" i="3"/>
  <c r="G72" i="3"/>
  <c r="H72" i="3"/>
  <c r="C73" i="3"/>
  <c r="D73" i="3"/>
  <c r="G73" i="3"/>
  <c r="H73" i="3"/>
  <c r="C74" i="3"/>
  <c r="D74" i="3"/>
  <c r="G74" i="3"/>
  <c r="H74" i="3"/>
  <c r="C75" i="3"/>
  <c r="D75" i="3"/>
  <c r="G75" i="3"/>
  <c r="H75" i="3"/>
  <c r="C76" i="3"/>
  <c r="D76" i="3"/>
  <c r="G76" i="3"/>
  <c r="H76" i="3"/>
  <c r="C77" i="3"/>
  <c r="D77" i="3"/>
  <c r="G77" i="3"/>
  <c r="H77" i="3"/>
  <c r="C78" i="3"/>
  <c r="D78" i="3"/>
  <c r="G78" i="3"/>
  <c r="H78" i="3"/>
  <c r="C79" i="3"/>
  <c r="D79" i="3"/>
  <c r="G79" i="3"/>
  <c r="H79" i="3"/>
  <c r="C80" i="3"/>
  <c r="D80" i="3"/>
  <c r="G80" i="3"/>
  <c r="H80" i="3"/>
  <c r="C81" i="3"/>
  <c r="D81" i="3"/>
  <c r="G81" i="3"/>
  <c r="H81" i="3"/>
  <c r="C82" i="3"/>
  <c r="D82" i="3"/>
  <c r="G82" i="3"/>
  <c r="H82" i="3"/>
  <c r="H84" i="3"/>
  <c r="K85" i="3"/>
  <c r="J84" i="3"/>
  <c r="J85" i="3"/>
  <c r="H85" i="3"/>
  <c r="G84" i="3"/>
  <c r="G85" i="3"/>
  <c r="F85" i="3"/>
  <c r="E84" i="3"/>
  <c r="E85" i="3"/>
  <c r="D84" i="3"/>
  <c r="D85" i="3"/>
  <c r="C84" i="3"/>
  <c r="C85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1" i="3"/>
  <c r="I82" i="3"/>
  <c r="I84" i="3"/>
  <c r="K5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6" i="3"/>
  <c r="K57" i="3"/>
  <c r="J56" i="3"/>
  <c r="J57" i="3"/>
  <c r="H57" i="3"/>
  <c r="G56" i="3"/>
  <c r="G57" i="3"/>
  <c r="F56" i="3"/>
  <c r="F57" i="3"/>
  <c r="E56" i="3"/>
  <c r="E57" i="3"/>
  <c r="D56" i="3"/>
  <c r="D57" i="3"/>
  <c r="C56" i="3"/>
  <c r="C57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6" i="3"/>
  <c r="K28" i="3"/>
  <c r="C28" i="3"/>
  <c r="D28" i="3"/>
  <c r="E28" i="3"/>
  <c r="F28" i="3"/>
  <c r="G28" i="3"/>
  <c r="H28" i="3"/>
  <c r="K29" i="3"/>
  <c r="J28" i="3"/>
  <c r="J29" i="3"/>
  <c r="H29" i="3"/>
  <c r="G29" i="3"/>
  <c r="F29" i="3"/>
  <c r="E29" i="3"/>
  <c r="D29" i="3"/>
  <c r="C29" i="3"/>
  <c r="H9" i="3"/>
  <c r="I9" i="3"/>
  <c r="H10" i="3"/>
  <c r="I10" i="3"/>
  <c r="H11" i="3"/>
  <c r="I11" i="3"/>
  <c r="H12" i="3"/>
  <c r="I12" i="3"/>
  <c r="H13" i="3"/>
  <c r="I13" i="3"/>
  <c r="H14" i="3"/>
  <c r="I14" i="3"/>
  <c r="H15" i="3"/>
  <c r="I15" i="3"/>
  <c r="H16" i="3"/>
  <c r="I16" i="3"/>
  <c r="H17" i="3"/>
  <c r="I17" i="3"/>
  <c r="H18" i="3"/>
  <c r="I18" i="3"/>
  <c r="H19" i="3"/>
  <c r="I19" i="3"/>
  <c r="H20" i="3"/>
  <c r="I20" i="3"/>
  <c r="H21" i="3"/>
  <c r="I21" i="3"/>
  <c r="H22" i="3"/>
  <c r="I22" i="3"/>
  <c r="H23" i="3"/>
  <c r="I23" i="3"/>
  <c r="H24" i="3"/>
  <c r="I24" i="3"/>
  <c r="H25" i="3"/>
  <c r="I25" i="3"/>
  <c r="H26" i="3"/>
  <c r="I26" i="3"/>
  <c r="I28" i="3"/>
  <c r="D45" i="2"/>
  <c r="E45" i="2"/>
  <c r="F45" i="2"/>
  <c r="D44" i="2"/>
  <c r="E44" i="2"/>
  <c r="F44" i="2"/>
  <c r="D37" i="2"/>
  <c r="E37" i="2"/>
  <c r="F37" i="2"/>
  <c r="D38" i="2"/>
  <c r="E38" i="2"/>
  <c r="F38" i="2"/>
  <c r="D39" i="2"/>
  <c r="E39" i="2"/>
  <c r="F39" i="2"/>
  <c r="D40" i="2"/>
  <c r="E40" i="2"/>
  <c r="F40" i="2"/>
  <c r="D41" i="2"/>
  <c r="E41" i="2"/>
  <c r="F41" i="2"/>
  <c r="F43" i="2"/>
  <c r="E43" i="2"/>
  <c r="D43" i="2"/>
  <c r="F17" i="2"/>
  <c r="F31" i="2"/>
  <c r="F30" i="2"/>
  <c r="F23" i="2"/>
  <c r="F24" i="2"/>
  <c r="F25" i="2"/>
  <c r="F26" i="2"/>
  <c r="F27" i="2"/>
  <c r="F29" i="2"/>
  <c r="E29" i="2"/>
  <c r="D29" i="2"/>
  <c r="F16" i="2"/>
  <c r="F9" i="2"/>
  <c r="F10" i="2"/>
  <c r="F11" i="2"/>
  <c r="F12" i="2"/>
  <c r="F13" i="2"/>
  <c r="F15" i="2"/>
  <c r="E15" i="2"/>
  <c r="D15" i="2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8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8" i="1"/>
  <c r="C53" i="1"/>
  <c r="C54" i="1"/>
  <c r="C65" i="1"/>
  <c r="C66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E53" i="1"/>
  <c r="E54" i="1"/>
  <c r="E55" i="1"/>
  <c r="E56" i="1"/>
  <c r="E57" i="1"/>
  <c r="E60" i="1"/>
  <c r="E61" i="1"/>
  <c r="E62" i="1"/>
  <c r="E63" i="1"/>
  <c r="E64" i="1"/>
  <c r="E65" i="1"/>
  <c r="E66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8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J45" i="1"/>
  <c r="B45" i="1"/>
  <c r="C45" i="1"/>
  <c r="D45" i="1"/>
  <c r="E45" i="1"/>
  <c r="F45" i="1"/>
  <c r="G45" i="1"/>
  <c r="I45" i="1"/>
  <c r="I46" i="1"/>
  <c r="G46" i="1"/>
  <c r="F46" i="1"/>
  <c r="E46" i="1"/>
  <c r="D46" i="1"/>
  <c r="C46" i="1"/>
  <c r="B46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H45" i="1"/>
  <c r="B23" i="1"/>
  <c r="C23" i="1"/>
  <c r="D23" i="1"/>
  <c r="E23" i="1"/>
  <c r="F23" i="1"/>
  <c r="G23" i="1"/>
  <c r="J24" i="1"/>
  <c r="I23" i="1"/>
  <c r="I24" i="1"/>
  <c r="G24" i="1"/>
  <c r="F24" i="1"/>
  <c r="E24" i="1"/>
  <c r="D24" i="1"/>
  <c r="C24" i="1"/>
  <c r="B24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H23" i="1"/>
  <c r="F68" i="1" l="1"/>
  <c r="E68" i="1"/>
  <c r="D68" i="1"/>
  <c r="C68" i="1"/>
  <c r="G68" i="1" l="1"/>
  <c r="C69" i="1"/>
  <c r="D69" i="1"/>
  <c r="E69" i="1"/>
  <c r="F69" i="1"/>
  <c r="J69" i="1" l="1"/>
  <c r="I69" i="1"/>
  <c r="B69" i="1"/>
  <c r="G69" i="1" s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8" i="1" l="1"/>
</calcChain>
</file>

<file path=xl/sharedStrings.xml><?xml version="1.0" encoding="utf-8"?>
<sst xmlns="http://schemas.openxmlformats.org/spreadsheetml/2006/main" count="246" uniqueCount="77">
  <si>
    <t xml:space="preserve">            Realizovaná finanční podpora akcí členěná podle složek životního prostředí a kraje realizace</t>
  </si>
  <si>
    <t>DOTACE</t>
  </si>
  <si>
    <t>v Kč</t>
  </si>
  <si>
    <t>z toho</t>
  </si>
  <si>
    <t>Kraj</t>
  </si>
  <si>
    <t>voda</t>
  </si>
  <si>
    <t>ovzduší</t>
  </si>
  <si>
    <t>alt.zdroje</t>
  </si>
  <si>
    <t>příroda + technologie</t>
  </si>
  <si>
    <t>odpady</t>
  </si>
  <si>
    <t>celkem</t>
  </si>
  <si>
    <t>%</t>
  </si>
  <si>
    <t>ISPA/FS</t>
  </si>
  <si>
    <t>OPŽP</t>
  </si>
  <si>
    <t>Hl. m. Praha</t>
  </si>
  <si>
    <t>Jihočeský</t>
  </si>
  <si>
    <t>Jihomoravský</t>
  </si>
  <si>
    <t>Karlovarský</t>
  </si>
  <si>
    <t>Královéhradecký</t>
  </si>
  <si>
    <t>Liberecký</t>
  </si>
  <si>
    <t>Moravskoslezký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</si>
  <si>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</si>
  <si>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</si>
  <si>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</si>
  <si>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</si>
  <si>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</si>
  <si>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</si>
  <si>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</si>
  <si>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CELKEM</t>
  </si>
  <si>
    <t>PŮJČKA</t>
  </si>
  <si>
    <t>PODPORA CELKEM</t>
  </si>
  <si>
    <t>Realizovaná finanční podpora akcí členěná dle složek ŽP na investiční a neinvestiční</t>
  </si>
  <si>
    <t>Investiční</t>
  </si>
  <si>
    <t>složka</t>
  </si>
  <si>
    <t>IN x NE</t>
  </si>
  <si>
    <t>dotace</t>
  </si>
  <si>
    <t>půjčka</t>
  </si>
  <si>
    <t>alternativní zdroje</t>
  </si>
  <si>
    <t>příroda+technologie</t>
  </si>
  <si>
    <t>z toho  :ISPA/FS</t>
  </si>
  <si>
    <t xml:space="preserve">            OPŽP</t>
  </si>
  <si>
    <t>Neinvestiční</t>
  </si>
  <si>
    <t>Celkem</t>
  </si>
  <si>
    <t>příroda</t>
  </si>
  <si>
    <t xml:space="preserve">                                   Realizovaná finanční podpora akcí členěná podle složek životního prostředí a typu subjektu</t>
  </si>
  <si>
    <t>z toho :</t>
  </si>
  <si>
    <t>typ subjektu</t>
  </si>
  <si>
    <t>příroda+ technologie</t>
  </si>
  <si>
    <t>podnikatelské subjekty - FO</t>
  </si>
  <si>
    <t>podnikatelské subjekty - PO</t>
  </si>
  <si>
    <t>podnikatelské subj.j.n.</t>
  </si>
  <si>
    <t>obecně prospěšné organizace</t>
  </si>
  <si>
    <t>občanská sdružení</t>
  </si>
  <si>
    <t>církve</t>
  </si>
  <si>
    <t>neziskové a podobné organizace</t>
  </si>
  <si>
    <t>státní rozpočet</t>
  </si>
  <si>
    <t>jiné veřejné rozpočty</t>
  </si>
  <si>
    <t>obce</t>
  </si>
  <si>
    <t>regiony</t>
  </si>
  <si>
    <t>veřejný rozpočet</t>
  </si>
  <si>
    <t>příspěvkové organizace</t>
  </si>
  <si>
    <t>vysoké školy</t>
  </si>
  <si>
    <t>přísp. org. zřízené obcemi a městy</t>
  </si>
  <si>
    <t>rozpočt.org. zřízené obcemi</t>
  </si>
  <si>
    <t>zřízené organizace</t>
  </si>
  <si>
    <t>obyvatelstvo</t>
  </si>
  <si>
    <t>ISPAFS</t>
  </si>
  <si>
    <t>rozpočt. org. zřízené obcemi</t>
  </si>
  <si>
    <t xml:space="preserve">INV </t>
  </si>
  <si>
    <t>NEINV</t>
  </si>
  <si>
    <t>NZÚ13</t>
  </si>
  <si>
    <t xml:space="preserve">                  rok 2014</t>
  </si>
  <si>
    <t xml:space="preserve">            rok 2014</t>
  </si>
  <si>
    <t xml:space="preserve">            NZÚ2013</t>
  </si>
  <si>
    <t xml:space="preserve">            NZÚ2013    </t>
  </si>
  <si>
    <t>rok 2014</t>
  </si>
  <si>
    <t>NZÚ2013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</si>
</sst>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10"/>
      <name val="Arial CE"/>
      <charset val="238"/>
    </font>
    <font>
      <sz val="10"/>
      <color indexed="17"/>
      <name val="Arial CE"/>
      <charset val="238"/>
    </font>
    <font>
      <b/>
      <sz val="10"/>
      <name val="Arial CE"/>
      <charset val="238"/>
    </font>
    <font>
      <b/>
      <sz val="13"/>
      <name val="Arial CE"/>
      <family val="2"/>
      <charset val="238"/>
    </font>
    <font>
      <b/>
      <sz val="13"/>
      <name val="Arial CE"/>
      <charset val="238"/>
    </font>
    <font>
      <sz val="13"/>
      <name val="Arial CE"/>
      <charset val="238"/>
    </font>
    <font>
      <sz val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sz val="10"/>
      <color indexed="17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3" fontId="0" fillId="0" borderId="0" xfId="0" applyNumberFormat="1"/>
    <xf numFmtId="4" fontId="0" fillId="0" borderId="0" xfId="0" applyNumberFormat="1"/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4" fillId="0" borderId="0" xfId="0" applyNumberFormat="1" applyFont="1" applyAlignment="1">
      <alignment horizontal="left"/>
    </xf>
    <xf numFmtId="3" fontId="6" fillId="0" borderId="0" xfId="0" applyNumberFormat="1" applyFont="1"/>
    <xf numFmtId="3" fontId="7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/>
    </xf>
    <xf numFmtId="0" fontId="0" fillId="0" borderId="1" xfId="0" applyBorder="1"/>
    <xf numFmtId="3" fontId="1" fillId="0" borderId="1" xfId="0" applyNumberFormat="1" applyFont="1" applyBorder="1"/>
    <xf numFmtId="4" fontId="0" fillId="0" borderId="1" xfId="0" applyNumberFormat="1" applyBorder="1"/>
    <xf numFmtId="3" fontId="1" fillId="0" borderId="0" xfId="0" applyNumberFormat="1" applyFont="1" applyFill="1" applyBorder="1"/>
    <xf numFmtId="3" fontId="0" fillId="0" borderId="1" xfId="0" applyNumberFormat="1" applyBorder="1"/>
    <xf numFmtId="3" fontId="8" fillId="0" borderId="1" xfId="0" applyNumberFormat="1" applyFont="1" applyBorder="1"/>
    <xf numFmtId="3" fontId="9" fillId="0" borderId="1" xfId="0" applyNumberFormat="1" applyFont="1" applyBorder="1"/>
    <xf numFmtId="3" fontId="3" fillId="0" borderId="1" xfId="0" applyNumberFormat="1" applyFont="1" applyBorder="1"/>
    <xf numFmtId="3" fontId="10" fillId="0" borderId="1" xfId="0" applyNumberFormat="1" applyFont="1" applyBorder="1"/>
    <xf numFmtId="3" fontId="1" fillId="0" borderId="0" xfId="0" applyNumberFormat="1" applyFont="1"/>
    <xf numFmtId="0" fontId="11" fillId="0" borderId="0" xfId="0" applyFont="1"/>
    <xf numFmtId="3" fontId="0" fillId="0" borderId="0" xfId="0" applyNumberFormat="1" applyAlignment="1"/>
    <xf numFmtId="0" fontId="12" fillId="0" borderId="0" xfId="0" applyFont="1"/>
    <xf numFmtId="0" fontId="1" fillId="0" borderId="0" xfId="0" applyNumberFormat="1" applyFont="1" applyFill="1" applyBorder="1" applyAlignment="1" applyProtection="1"/>
    <xf numFmtId="3" fontId="6" fillId="0" borderId="0" xfId="0" applyNumberFormat="1" applyFont="1" applyAlignment="1">
      <alignment horizontal="right"/>
    </xf>
    <xf numFmtId="0" fontId="13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3" fontId="1" fillId="0" borderId="2" xfId="0" applyNumberFormat="1" applyFont="1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/>
    <xf numFmtId="3" fontId="1" fillId="0" borderId="1" xfId="0" applyNumberFormat="1" applyFont="1" applyBorder="1" applyAlignment="1">
      <alignment horizontal="right"/>
    </xf>
    <xf numFmtId="4" fontId="10" fillId="0" borderId="0" xfId="0" applyNumberFormat="1" applyFont="1"/>
    <xf numFmtId="0" fontId="14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3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3" fontId="11" fillId="0" borderId="0" xfId="0" applyNumberFormat="1" applyFont="1"/>
    <xf numFmtId="4" fontId="11" fillId="0" borderId="0" xfId="0" applyNumberFormat="1" applyFont="1"/>
    <xf numFmtId="3" fontId="11" fillId="0" borderId="0" xfId="0" applyNumberFormat="1" applyFont="1" applyAlignment="1">
      <alignment horizontal="left"/>
    </xf>
    <xf numFmtId="3" fontId="3" fillId="0" borderId="1" xfId="0" applyNumberFormat="1" applyFont="1" applyFill="1" applyBorder="1" applyAlignment="1">
      <alignment horizontal="center"/>
    </xf>
    <xf numFmtId="3" fontId="15" fillId="0" borderId="1" xfId="0" applyNumberFormat="1" applyFont="1" applyBorder="1" applyAlignment="1">
      <alignment horizontal="center"/>
    </xf>
    <xf numFmtId="3" fontId="14" fillId="0" borderId="1" xfId="0" applyNumberFormat="1" applyFont="1" applyBorder="1"/>
    <xf numFmtId="0" fontId="10" fillId="0" borderId="0" xfId="0" applyFont="1"/>
    <xf numFmtId="3" fontId="14" fillId="0" borderId="0" xfId="0" applyNumberFormat="1" applyFont="1"/>
    <xf numFmtId="3" fontId="0" fillId="0" borderId="2" xfId="0" applyNumberFormat="1" applyFill="1" applyBorder="1"/>
    <xf numFmtId="2" fontId="0" fillId="0" borderId="1" xfId="0" applyNumberFormat="1" applyBorder="1"/>
    <xf numFmtId="3" fontId="8" fillId="0" borderId="0" xfId="0" applyNumberFormat="1" applyFont="1"/>
    <xf numFmtId="3" fontId="14" fillId="0" borderId="1" xfId="0" applyNumberFormat="1" applyFont="1" applyFill="1" applyBorder="1"/>
    <xf numFmtId="3" fontId="16" fillId="0" borderId="1" xfId="0" applyNumberFormat="1" applyFont="1" applyBorder="1"/>
    <xf numFmtId="3" fontId="14" fillId="0" borderId="3" xfId="0" applyNumberFormat="1" applyFont="1" applyBorder="1"/>
    <xf numFmtId="3" fontId="0" fillId="0" borderId="3" xfId="0" applyNumberFormat="1" applyBorder="1"/>
    <xf numFmtId="3" fontId="14" fillId="0" borderId="3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topLeftCell="A45" zoomScaleNormal="100" workbookViewId="0">
      <selection activeCell="K49" sqref="K49"/>
    </sheetView>
  </sheetViews>
  <sheetFormatPr defaultRowHeight="13.2" x14ac:dyDescent="0.25"/>
  <cols>
    <col min="1" max="1" width="14.6640625" customWidth="1"/>
    <col min="2" max="4" width="11.109375" style="1" customWidth="1"/>
    <col min="5" max="5" width="12.109375" style="1" customWidth="1"/>
    <col min="6" max="6" width="11.109375" style="1" customWidth="1"/>
    <col min="7" max="7" width="13.88671875" style="1" customWidth="1"/>
    <col min="8" max="8" width="5.5546875" style="2" customWidth="1"/>
    <col min="9" max="9" width="9.109375" style="1" customWidth="1"/>
    <col min="10" max="10" width="12.6640625" style="1" customWidth="1"/>
    <col min="11" max="11" width="10.109375" customWidth="1"/>
    <col min="13" max="14" width="10.109375" bestFit="1" customWidth="1"/>
    <col min="15" max="15" width="10.6640625" customWidth="1"/>
  </cols>
  <sheetData>
    <row r="1" spans="1:15" s="5" customFormat="1" ht="18" customHeight="1" x14ac:dyDescent="0.3">
      <c r="A1" s="6" t="s">
        <v>0</v>
      </c>
      <c r="B1" s="3"/>
      <c r="C1" s="3"/>
      <c r="D1" s="3"/>
      <c r="E1" s="3"/>
      <c r="F1" s="3"/>
      <c r="G1" s="3"/>
      <c r="H1" s="4"/>
      <c r="I1" s="3"/>
      <c r="J1" s="3"/>
    </row>
    <row r="2" spans="1:15" s="7" customFormat="1" ht="6.75" customHeight="1" x14ac:dyDescent="0.2">
      <c r="B2" s="8"/>
      <c r="C2" s="8"/>
      <c r="D2" s="8"/>
      <c r="E2" s="8"/>
      <c r="F2" s="8"/>
      <c r="G2" s="8"/>
      <c r="H2" s="9"/>
      <c r="I2" s="8"/>
      <c r="J2" s="8"/>
    </row>
    <row r="3" spans="1:15" ht="18" customHeight="1" x14ac:dyDescent="0.3">
      <c r="E3" s="10" t="s">
        <v>71</v>
      </c>
    </row>
    <row r="4" spans="1:15" ht="15" customHeight="1" x14ac:dyDescent="0.25">
      <c r="E4" s="11"/>
    </row>
    <row r="5" spans="1:15" ht="15.75" customHeight="1" x14ac:dyDescent="0.3">
      <c r="G5" s="12" t="s">
        <v>1</v>
      </c>
      <c r="J5" s="13" t="s">
        <v>2</v>
      </c>
    </row>
    <row r="6" spans="1:15" x14ac:dyDescent="0.25">
      <c r="I6" s="1" t="s">
        <v>3</v>
      </c>
    </row>
    <row r="7" spans="1:15" s="5" customFormat="1" ht="25.5" customHeight="1" x14ac:dyDescent="0.25">
      <c r="A7" s="14" t="s">
        <v>4</v>
      </c>
      <c r="B7" s="15" t="s">
        <v>5</v>
      </c>
      <c r="C7" s="15" t="s">
        <v>6</v>
      </c>
      <c r="D7" s="15" t="s">
        <v>7</v>
      </c>
      <c r="E7" s="16" t="s">
        <v>8</v>
      </c>
      <c r="F7" s="15" t="s">
        <v>9</v>
      </c>
      <c r="G7" s="15" t="s">
        <v>10</v>
      </c>
      <c r="H7" s="17" t="s">
        <v>11</v>
      </c>
      <c r="I7" s="15" t="s">
        <v>12</v>
      </c>
      <c r="J7" s="15" t="s">
        <v>13</v>
      </c>
      <c r="K7" s="14" t="s">
        <v>70</v>
      </c>
    </row>
    <row r="8" spans="1:15" x14ac:dyDescent="0.25">
      <c r="A8" s="18" t="s">
        <v>14</v>
      </c>
      <c r="B8" s="19">
        <v>6552593.2199999997</v>
      </c>
      <c r="C8" s="19">
        <v>11340778.98</v>
      </c>
      <c r="D8" s="19">
        <v>21022570.850000001</v>
      </c>
      <c r="E8" s="19">
        <v>49091958.590000004</v>
      </c>
      <c r="F8" s="19">
        <v>17549645.41</v>
      </c>
      <c r="G8" s="19">
        <f t="shared" ref="G8:G21" si="0">SUM(B8:F8)</f>
        <v>105557547.05</v>
      </c>
      <c r="H8" s="20">
        <f>G8/G23*100</f>
        <v>5.6248442735520481</v>
      </c>
      <c r="I8" s="19">
        <v>0</v>
      </c>
      <c r="J8" s="19">
        <v>62504709.049999997</v>
      </c>
      <c r="K8" s="19">
        <v>6630917</v>
      </c>
    </row>
    <row r="9" spans="1:15" x14ac:dyDescent="0.25">
      <c r="A9" s="18" t="s">
        <v>15</v>
      </c>
      <c r="B9" s="19">
        <v>23221890.199999999</v>
      </c>
      <c r="C9" s="19">
        <v>15158965.859999999</v>
      </c>
      <c r="D9" s="19">
        <v>17334905.850000001</v>
      </c>
      <c r="E9" s="19">
        <v>40641473.799999997</v>
      </c>
      <c r="F9" s="19">
        <v>14782837.880000001</v>
      </c>
      <c r="G9" s="19">
        <f t="shared" si="0"/>
        <v>111140073.59</v>
      </c>
      <c r="H9" s="20">
        <f>G9/G23*100</f>
        <v>5.9223203263595048</v>
      </c>
      <c r="I9" s="19">
        <v>156974</v>
      </c>
      <c r="J9" s="19">
        <v>89588021.590000004</v>
      </c>
      <c r="K9" s="19">
        <v>8937253</v>
      </c>
    </row>
    <row r="10" spans="1:15" x14ac:dyDescent="0.25">
      <c r="A10" s="18" t="s">
        <v>16</v>
      </c>
      <c r="B10" s="19">
        <v>141139349.27000001</v>
      </c>
      <c r="C10" s="19">
        <v>17669556.800000001</v>
      </c>
      <c r="D10" s="1">
        <v>28236769.170000002</v>
      </c>
      <c r="E10" s="19">
        <v>52200737.719999999</v>
      </c>
      <c r="F10" s="19">
        <v>26598890.440000001</v>
      </c>
      <c r="G10" s="19">
        <f t="shared" si="0"/>
        <v>265845303.40000001</v>
      </c>
      <c r="H10" s="20">
        <f>G10/G23*100</f>
        <v>14.166096828414288</v>
      </c>
      <c r="I10" s="19">
        <v>0</v>
      </c>
      <c r="J10" s="19">
        <v>250900747.40000001</v>
      </c>
      <c r="K10" s="19">
        <v>11087523</v>
      </c>
      <c r="M10" s="21"/>
      <c r="N10" s="21"/>
    </row>
    <row r="11" spans="1:15" x14ac:dyDescent="0.25">
      <c r="A11" s="18" t="s">
        <v>17</v>
      </c>
      <c r="B11" s="19">
        <v>9614800.4700000007</v>
      </c>
      <c r="C11" s="19">
        <v>4053466.92</v>
      </c>
      <c r="D11" s="19">
        <v>7172584.4100000001</v>
      </c>
      <c r="E11" s="19">
        <v>7613695.0599999996</v>
      </c>
      <c r="F11" s="19">
        <v>4491335.05</v>
      </c>
      <c r="G11" s="19">
        <f t="shared" si="0"/>
        <v>32945881.91</v>
      </c>
      <c r="H11" s="20">
        <f>G11/G23*100</f>
        <v>1.7555869795913899</v>
      </c>
      <c r="I11" s="19">
        <v>0</v>
      </c>
      <c r="J11" s="19">
        <v>30232341.91</v>
      </c>
      <c r="K11" s="19">
        <v>779211</v>
      </c>
      <c r="M11" s="21"/>
      <c r="N11" s="21"/>
    </row>
    <row r="12" spans="1:15" x14ac:dyDescent="0.25">
      <c r="A12" s="18" t="s">
        <v>18</v>
      </c>
      <c r="B12" s="19">
        <v>31213607.34</v>
      </c>
      <c r="C12" s="19">
        <v>9143223.7300000004</v>
      </c>
      <c r="D12" s="19">
        <v>11920502.869999999</v>
      </c>
      <c r="E12" s="19">
        <v>25950120.129999999</v>
      </c>
      <c r="F12" s="19">
        <v>12178550.970000001</v>
      </c>
      <c r="G12" s="19">
        <f t="shared" si="0"/>
        <v>90406005.039999992</v>
      </c>
      <c r="H12" s="20">
        <f>G12/G23*100</f>
        <v>4.8174641601238459</v>
      </c>
      <c r="I12" s="19">
        <v>0</v>
      </c>
      <c r="J12" s="19">
        <v>78837144.040000007</v>
      </c>
      <c r="K12" s="19">
        <v>6225257</v>
      </c>
      <c r="M12" s="21"/>
      <c r="N12" s="21"/>
    </row>
    <row r="13" spans="1:15" x14ac:dyDescent="0.25">
      <c r="A13" s="18" t="s">
        <v>19</v>
      </c>
      <c r="B13" s="19">
        <v>14668730.300000001</v>
      </c>
      <c r="C13" s="19">
        <v>10885503.439999999</v>
      </c>
      <c r="D13" s="19">
        <v>16998060.359999999</v>
      </c>
      <c r="E13" s="1">
        <v>6350285.6600000001</v>
      </c>
      <c r="F13" s="19">
        <v>6525578.6600000001</v>
      </c>
      <c r="G13" s="19">
        <f t="shared" si="0"/>
        <v>55428158.420000002</v>
      </c>
      <c r="H13" s="20">
        <f>G13/G23*100</f>
        <v>2.9535998912005104</v>
      </c>
      <c r="I13" s="19">
        <v>0</v>
      </c>
      <c r="J13" s="19">
        <v>47075819.420000002</v>
      </c>
      <c r="K13" s="19">
        <v>5725810</v>
      </c>
      <c r="M13" s="21"/>
      <c r="N13" s="21"/>
    </row>
    <row r="14" spans="1:15" x14ac:dyDescent="0.25">
      <c r="A14" s="18" t="s">
        <v>20</v>
      </c>
      <c r="B14" s="19">
        <v>49694338.859999999</v>
      </c>
      <c r="C14" s="19">
        <v>249762963.87</v>
      </c>
      <c r="D14" s="19">
        <v>29270994.829999998</v>
      </c>
      <c r="E14" s="19">
        <v>26409581.489999998</v>
      </c>
      <c r="F14" s="19">
        <v>20647810.32</v>
      </c>
      <c r="G14" s="19">
        <f t="shared" si="0"/>
        <v>375785689.37</v>
      </c>
      <c r="H14" s="20">
        <f>G14/G23*100</f>
        <v>20.024489408932826</v>
      </c>
      <c r="I14" s="19">
        <v>7957502</v>
      </c>
      <c r="J14" s="22">
        <v>302341914.37</v>
      </c>
      <c r="K14" s="19">
        <v>13261112</v>
      </c>
      <c r="M14" s="21"/>
      <c r="N14" s="21"/>
      <c r="O14" s="1"/>
    </row>
    <row r="15" spans="1:15" x14ac:dyDescent="0.25">
      <c r="A15" s="18" t="s">
        <v>21</v>
      </c>
      <c r="B15" s="19">
        <v>76090720.469999999</v>
      </c>
      <c r="C15" s="19">
        <v>11341198.640000001</v>
      </c>
      <c r="D15" s="19">
        <v>24954424.219999999</v>
      </c>
      <c r="E15" s="19">
        <v>9282279</v>
      </c>
      <c r="F15" s="19">
        <v>17970041.809999999</v>
      </c>
      <c r="G15" s="19">
        <f t="shared" si="0"/>
        <v>139638664.13999999</v>
      </c>
      <c r="H15" s="20">
        <f>G15/G23*100</f>
        <v>7.4409245222635807</v>
      </c>
      <c r="I15" s="19">
        <v>0</v>
      </c>
      <c r="J15" s="19">
        <v>128253362.14</v>
      </c>
      <c r="K15" s="19">
        <v>5834553</v>
      </c>
      <c r="M15" s="21"/>
      <c r="N15" s="21"/>
      <c r="O15" s="1"/>
    </row>
    <row r="16" spans="1:15" x14ac:dyDescent="0.25">
      <c r="A16" s="18" t="s">
        <v>22</v>
      </c>
      <c r="B16" s="19">
        <v>40002701.719999999</v>
      </c>
      <c r="C16" s="19">
        <v>25640302.079999998</v>
      </c>
      <c r="D16" s="19">
        <v>13380448.57</v>
      </c>
      <c r="E16" s="19">
        <v>8263037</v>
      </c>
      <c r="F16" s="19">
        <v>12255288.75</v>
      </c>
      <c r="G16" s="19">
        <f t="shared" si="0"/>
        <v>99541778.120000005</v>
      </c>
      <c r="H16" s="20">
        <f>G16/$G$23*100</f>
        <v>5.3042820365298606</v>
      </c>
      <c r="I16" s="19"/>
      <c r="J16" s="19">
        <v>89420574.120000005</v>
      </c>
      <c r="K16" s="19">
        <v>7933439</v>
      </c>
      <c r="M16" s="21"/>
    </row>
    <row r="17" spans="1:15" x14ac:dyDescent="0.25">
      <c r="A17" s="18" t="s">
        <v>23</v>
      </c>
      <c r="B17" s="19">
        <v>47828655.100000001</v>
      </c>
      <c r="C17" s="19">
        <v>8152320.21</v>
      </c>
      <c r="D17" s="19">
        <v>8381144.4199999999</v>
      </c>
      <c r="E17" s="19">
        <v>8529949.2799999993</v>
      </c>
      <c r="F17" s="19">
        <v>8968493.8900000006</v>
      </c>
      <c r="G17" s="19">
        <f t="shared" si="0"/>
        <v>81860562.900000006</v>
      </c>
      <c r="H17" s="20">
        <f>G17/$G$23*100</f>
        <v>4.3621032444009629</v>
      </c>
      <c r="I17" s="19">
        <v>0</v>
      </c>
      <c r="J17" s="19">
        <v>66075161.899999999</v>
      </c>
      <c r="K17" s="19">
        <v>3022664</v>
      </c>
      <c r="M17" s="21"/>
      <c r="N17" s="21"/>
      <c r="O17" s="1"/>
    </row>
    <row r="18" spans="1:15" x14ac:dyDescent="0.25">
      <c r="A18" s="18" t="s">
        <v>24</v>
      </c>
      <c r="B18" s="19">
        <v>91310935.200000003</v>
      </c>
      <c r="C18" s="19">
        <v>37779571.140000001</v>
      </c>
      <c r="D18" s="19">
        <v>34966558.420000002</v>
      </c>
      <c r="E18" s="19">
        <v>24008437.690000001</v>
      </c>
      <c r="F18" s="19">
        <v>25495808.23</v>
      </c>
      <c r="G18" s="19">
        <f t="shared" si="0"/>
        <v>213561310.67999998</v>
      </c>
      <c r="H18" s="20">
        <f>G18/$G$23*100</f>
        <v>11.380040072943963</v>
      </c>
      <c r="I18" s="19">
        <v>58791</v>
      </c>
      <c r="J18" s="19">
        <v>183145962.68000001</v>
      </c>
      <c r="K18" s="19">
        <v>7714764</v>
      </c>
      <c r="M18" s="21"/>
      <c r="N18" s="21"/>
      <c r="O18" s="1"/>
    </row>
    <row r="19" spans="1:15" x14ac:dyDescent="0.25">
      <c r="A19" s="18" t="s">
        <v>25</v>
      </c>
      <c r="B19" s="19">
        <v>12979028.6</v>
      </c>
      <c r="C19" s="1">
        <v>47170714.539999999</v>
      </c>
      <c r="D19" s="19">
        <v>22276200.559999999</v>
      </c>
      <c r="E19" s="19">
        <v>11700369.48</v>
      </c>
      <c r="F19" s="19">
        <v>9501746.4499999993</v>
      </c>
      <c r="G19" s="19">
        <f t="shared" si="0"/>
        <v>103628059.63000001</v>
      </c>
      <c r="H19" s="20">
        <f>G19/$G$23*100</f>
        <v>5.5220276908577119</v>
      </c>
      <c r="I19" s="19">
        <v>0</v>
      </c>
      <c r="J19" s="19">
        <v>83935834.629999995</v>
      </c>
      <c r="K19" s="19">
        <v>2626753</v>
      </c>
      <c r="M19" s="21"/>
      <c r="N19" s="21"/>
      <c r="O19" s="1"/>
    </row>
    <row r="20" spans="1:15" x14ac:dyDescent="0.25">
      <c r="A20" s="18" t="s">
        <v>26</v>
      </c>
      <c r="B20" s="19">
        <v>33662366.07</v>
      </c>
      <c r="C20" s="19">
        <v>12306163.35</v>
      </c>
      <c r="D20" s="19">
        <v>15485380.27</v>
      </c>
      <c r="E20" s="19">
        <v>14689637.539999999</v>
      </c>
      <c r="F20" s="19">
        <v>16709288.92</v>
      </c>
      <c r="G20" s="19">
        <f t="shared" si="0"/>
        <v>92852836.149999991</v>
      </c>
      <c r="H20" s="20">
        <f>G20/$G$23*100</f>
        <v>4.9478484324195371</v>
      </c>
      <c r="I20" s="19">
        <v>0</v>
      </c>
      <c r="J20" s="19">
        <v>83772666.150000006</v>
      </c>
      <c r="K20" s="19">
        <v>6641496</v>
      </c>
      <c r="M20" s="21"/>
      <c r="N20" s="21"/>
      <c r="O20" s="1"/>
    </row>
    <row r="21" spans="1:15" x14ac:dyDescent="0.25">
      <c r="A21" s="18" t="s">
        <v>27</v>
      </c>
      <c r="B21" s="19">
        <v>34148424.450000003</v>
      </c>
      <c r="C21" s="19">
        <v>28135178.579999998</v>
      </c>
      <c r="D21" s="19">
        <v>16470245.050000001</v>
      </c>
      <c r="E21" s="19">
        <v>12921570.869999999</v>
      </c>
      <c r="F21" s="19">
        <v>16763278.83</v>
      </c>
      <c r="G21" s="19">
        <f t="shared" si="0"/>
        <v>108438697.78</v>
      </c>
      <c r="H21" s="20">
        <f>G21/G23*100</f>
        <v>5.7783721324099693</v>
      </c>
      <c r="I21" s="19">
        <v>0</v>
      </c>
      <c r="J21" s="19">
        <v>93100569.780000001</v>
      </c>
      <c r="K21" s="19">
        <v>12759102</v>
      </c>
      <c r="M21" s="21"/>
      <c r="N21" s="21"/>
      <c r="O21" s="1"/>
    </row>
    <row r="22" spans="1:15" x14ac:dyDescent="0.25">
      <c r="A22" s="18"/>
      <c r="B22" s="19"/>
      <c r="C22" s="23"/>
      <c r="D22" s="23"/>
      <c r="E22" s="23"/>
      <c r="F22" s="23"/>
      <c r="G22" s="19"/>
      <c r="H22" s="20"/>
      <c r="I22" s="24"/>
      <c r="J22" s="24"/>
      <c r="K22" s="19"/>
      <c r="M22" s="21"/>
      <c r="N22" s="21"/>
    </row>
    <row r="23" spans="1:15" s="5" customFormat="1" x14ac:dyDescent="0.25">
      <c r="A23" s="14" t="s">
        <v>28</v>
      </c>
      <c r="B23" s="25">
        <f>SUM(B8:B22)</f>
        <v>612128141.2700001</v>
      </c>
      <c r="C23" s="26">
        <f>SUM(C8:C22)</f>
        <v>488539908.13999999</v>
      </c>
      <c r="D23" s="25">
        <f>SUM(D8:D22)</f>
        <v>267870789.84999999</v>
      </c>
      <c r="E23" s="26">
        <f>SUM(E8:E22)</f>
        <v>297653133.31000006</v>
      </c>
      <c r="F23" s="25">
        <f>SUM(F8:F22)</f>
        <v>210438595.60999998</v>
      </c>
      <c r="G23" s="26">
        <f>SUM(B23:F23)</f>
        <v>1876630568.1800001</v>
      </c>
      <c r="H23" s="25">
        <f>SUM(H8:H22)</f>
        <v>99.999999999999986</v>
      </c>
      <c r="I23" s="25">
        <f>SUM(I8:I22)</f>
        <v>8173267</v>
      </c>
      <c r="J23" s="25">
        <f>SUM(J8:J22)</f>
        <v>1589184829.1800001</v>
      </c>
      <c r="K23" s="25">
        <f>SUM(K8:K22)</f>
        <v>99179854</v>
      </c>
      <c r="M23" s="27"/>
      <c r="N23" s="21"/>
      <c r="O23" s="3"/>
    </row>
    <row r="24" spans="1:15" s="2" customFormat="1" x14ac:dyDescent="0.25">
      <c r="A24" s="20" t="s">
        <v>11</v>
      </c>
      <c r="B24" s="20">
        <f>B23/G23*100</f>
        <v>32.618467995203567</v>
      </c>
      <c r="C24" s="20">
        <f>C23/G23*100</f>
        <v>26.032822678242812</v>
      </c>
      <c r="D24" s="20">
        <f>D23/G23*100</f>
        <v>14.274028910750788</v>
      </c>
      <c r="E24" s="20">
        <f>E23/G23*100</f>
        <v>15.86104043901784</v>
      </c>
      <c r="F24" s="20">
        <f>F23/G23*100</f>
        <v>11.213639976785</v>
      </c>
      <c r="G24" s="20">
        <f>G23/G23*100</f>
        <v>100</v>
      </c>
      <c r="H24" s="20"/>
      <c r="I24" s="20">
        <f>I23/G23*100</f>
        <v>0.43552882163305184</v>
      </c>
      <c r="J24" s="20">
        <f>J23/G23*100</f>
        <v>84.682880910398282</v>
      </c>
      <c r="K24" s="20">
        <f>I23/K23*100</f>
        <v>8.2408540347316901</v>
      </c>
    </row>
    <row r="27" spans="1:15" ht="15.75" customHeight="1" x14ac:dyDescent="0.3">
      <c r="G27" s="12" t="s">
        <v>29</v>
      </c>
      <c r="J27" s="13" t="s">
        <v>2</v>
      </c>
    </row>
    <row r="28" spans="1:15" x14ac:dyDescent="0.25">
      <c r="I28" s="1" t="s">
        <v>3</v>
      </c>
    </row>
    <row r="29" spans="1:15" ht="25.5" customHeight="1" x14ac:dyDescent="0.25">
      <c r="A29" s="14" t="s">
        <v>4</v>
      </c>
      <c r="B29" s="15" t="s">
        <v>5</v>
      </c>
      <c r="C29" s="15" t="s">
        <v>6</v>
      </c>
      <c r="D29" s="15" t="s">
        <v>7</v>
      </c>
      <c r="E29" s="16" t="s">
        <v>8</v>
      </c>
      <c r="F29" s="15" t="s">
        <v>9</v>
      </c>
      <c r="G29" s="15" t="s">
        <v>10</v>
      </c>
      <c r="H29" s="17" t="s">
        <v>11</v>
      </c>
      <c r="I29" s="15" t="s">
        <v>12</v>
      </c>
      <c r="J29" s="15" t="s">
        <v>13</v>
      </c>
      <c r="K29" s="14" t="s">
        <v>70</v>
      </c>
    </row>
    <row r="30" spans="1:15" x14ac:dyDescent="0.25">
      <c r="A30" s="18" t="s">
        <v>14</v>
      </c>
      <c r="B30" s="22">
        <v>0</v>
      </c>
      <c r="C30" s="19">
        <v>0</v>
      </c>
      <c r="D30" s="19">
        <v>0</v>
      </c>
      <c r="E30" s="19">
        <v>0</v>
      </c>
      <c r="F30" s="19">
        <v>0</v>
      </c>
      <c r="G30" s="19">
        <f t="shared" ref="G30:G43" si="1">SUM(B30:F30)</f>
        <v>0</v>
      </c>
      <c r="H30" s="20">
        <f>G30/G45*100</f>
        <v>0</v>
      </c>
      <c r="I30" s="19">
        <v>0</v>
      </c>
      <c r="J30" s="19">
        <v>0</v>
      </c>
      <c r="K30" s="19">
        <v>0</v>
      </c>
    </row>
    <row r="31" spans="1:15" x14ac:dyDescent="0.25">
      <c r="A31" s="18" t="s">
        <v>15</v>
      </c>
      <c r="B31" s="19">
        <v>1694809.92</v>
      </c>
      <c r="C31" s="19">
        <v>0</v>
      </c>
      <c r="D31" s="19">
        <v>0</v>
      </c>
      <c r="E31" s="19">
        <v>0</v>
      </c>
      <c r="F31" s="22">
        <v>0</v>
      </c>
      <c r="G31" s="19">
        <f t="shared" si="1"/>
        <v>1694809.92</v>
      </c>
      <c r="H31" s="20">
        <f>G31/G45*100</f>
        <v>0.53486479471163983</v>
      </c>
      <c r="I31" s="19">
        <v>0</v>
      </c>
      <c r="J31" s="19">
        <v>1694809.92</v>
      </c>
      <c r="K31" s="19">
        <v>0</v>
      </c>
    </row>
    <row r="32" spans="1:15" x14ac:dyDescent="0.25">
      <c r="A32" s="18" t="s">
        <v>16</v>
      </c>
      <c r="B32" s="19">
        <v>89200513.659999996</v>
      </c>
      <c r="C32" s="19">
        <v>0</v>
      </c>
      <c r="D32" s="19">
        <v>0</v>
      </c>
      <c r="E32" s="19">
        <v>0</v>
      </c>
      <c r="F32" s="19">
        <v>0</v>
      </c>
      <c r="G32" s="19">
        <f t="shared" si="1"/>
        <v>89200513.659999996</v>
      </c>
      <c r="H32" s="20">
        <f>G32/G45*100</f>
        <v>28.150776003794409</v>
      </c>
      <c r="I32" s="19">
        <v>0</v>
      </c>
      <c r="J32" s="19">
        <v>89200513.659999996</v>
      </c>
      <c r="K32" s="19">
        <v>0</v>
      </c>
    </row>
    <row r="33" spans="1:11" x14ac:dyDescent="0.25">
      <c r="A33" s="18" t="s">
        <v>17</v>
      </c>
      <c r="B33" s="19">
        <v>0</v>
      </c>
      <c r="C33" s="19">
        <v>0</v>
      </c>
      <c r="D33" s="19">
        <v>0</v>
      </c>
      <c r="E33" s="19">
        <v>0</v>
      </c>
      <c r="F33" s="22">
        <v>0</v>
      </c>
      <c r="G33" s="19">
        <f t="shared" si="1"/>
        <v>0</v>
      </c>
      <c r="H33" s="20">
        <f>G33/G45*100</f>
        <v>0</v>
      </c>
      <c r="I33" s="19">
        <v>0</v>
      </c>
      <c r="J33" s="19">
        <v>0</v>
      </c>
      <c r="K33" s="19">
        <v>0</v>
      </c>
    </row>
    <row r="34" spans="1:11" x14ac:dyDescent="0.25">
      <c r="A34" s="18" t="s">
        <v>18</v>
      </c>
      <c r="B34" s="19">
        <v>15162385</v>
      </c>
      <c r="C34" s="19">
        <v>0</v>
      </c>
      <c r="D34" s="19">
        <v>0</v>
      </c>
      <c r="E34" s="19">
        <v>0</v>
      </c>
      <c r="F34" s="19">
        <v>0</v>
      </c>
      <c r="G34" s="19">
        <f t="shared" si="1"/>
        <v>15162385</v>
      </c>
      <c r="H34" s="20">
        <f>G34/G45*100</f>
        <v>4.7850946850510807</v>
      </c>
      <c r="I34" s="19">
        <v>0</v>
      </c>
      <c r="J34" s="19">
        <v>15162385.1</v>
      </c>
      <c r="K34" s="19">
        <v>0</v>
      </c>
    </row>
    <row r="35" spans="1:11" x14ac:dyDescent="0.25">
      <c r="A35" s="18" t="s">
        <v>19</v>
      </c>
      <c r="B35" s="19">
        <v>1871697.97</v>
      </c>
      <c r="C35" s="19">
        <v>0</v>
      </c>
      <c r="D35" s="19">
        <v>0</v>
      </c>
      <c r="E35" s="19">
        <v>0</v>
      </c>
      <c r="F35" s="19">
        <v>0</v>
      </c>
      <c r="G35" s="19">
        <f t="shared" si="1"/>
        <v>1871697.97</v>
      </c>
      <c r="H35" s="20">
        <f>G35/G45*100</f>
        <v>0.59068886644600416</v>
      </c>
      <c r="I35" s="19">
        <v>0</v>
      </c>
      <c r="J35" s="19">
        <v>1871697.97</v>
      </c>
      <c r="K35" s="19">
        <v>0</v>
      </c>
    </row>
    <row r="36" spans="1:11" x14ac:dyDescent="0.25">
      <c r="A36" s="18" t="s">
        <v>20</v>
      </c>
      <c r="B36" s="19">
        <v>27265693.43</v>
      </c>
      <c r="C36" s="19">
        <v>0</v>
      </c>
      <c r="D36" s="19">
        <v>0</v>
      </c>
      <c r="E36" s="19">
        <v>0</v>
      </c>
      <c r="F36" s="19">
        <v>0</v>
      </c>
      <c r="G36" s="19">
        <f t="shared" si="1"/>
        <v>27265693.43</v>
      </c>
      <c r="H36" s="20">
        <f>G36/G45*100</f>
        <v>8.6047758790009077</v>
      </c>
      <c r="I36" s="19">
        <v>0</v>
      </c>
      <c r="J36" s="19">
        <v>27265693.43</v>
      </c>
      <c r="K36" s="19">
        <v>0</v>
      </c>
    </row>
    <row r="37" spans="1:11" x14ac:dyDescent="0.25">
      <c r="A37" s="18" t="s">
        <v>21</v>
      </c>
      <c r="B37" s="19">
        <v>49308579.299999997</v>
      </c>
      <c r="C37" s="19">
        <v>0</v>
      </c>
      <c r="D37" s="19">
        <v>0</v>
      </c>
      <c r="E37" s="19">
        <v>712552.2</v>
      </c>
      <c r="F37" s="22">
        <v>23756291.399999999</v>
      </c>
      <c r="G37" s="19">
        <f t="shared" si="1"/>
        <v>73777422.900000006</v>
      </c>
      <c r="H37" s="20">
        <f>G37/G45*100</f>
        <v>23.283405229161239</v>
      </c>
      <c r="I37" s="19">
        <v>0</v>
      </c>
      <c r="J37" s="19">
        <v>73777422.900000006</v>
      </c>
      <c r="K37" s="19">
        <v>0</v>
      </c>
    </row>
    <row r="38" spans="1:11" x14ac:dyDescent="0.25">
      <c r="A38" s="18" t="s">
        <v>22</v>
      </c>
      <c r="B38" s="19">
        <v>28625396.399999999</v>
      </c>
      <c r="C38" s="19">
        <v>0</v>
      </c>
      <c r="D38" s="19">
        <v>0</v>
      </c>
      <c r="E38" s="19">
        <v>0</v>
      </c>
      <c r="F38" s="19">
        <v>0</v>
      </c>
      <c r="G38" s="19">
        <f t="shared" si="1"/>
        <v>28625396.399999999</v>
      </c>
      <c r="H38" s="20">
        <f>G38/$G$45*100</f>
        <v>9.0338843243408178</v>
      </c>
      <c r="I38" s="19">
        <v>0</v>
      </c>
      <c r="J38" s="19">
        <v>28625396.399999999</v>
      </c>
      <c r="K38" s="19">
        <v>0</v>
      </c>
    </row>
    <row r="39" spans="1:11" x14ac:dyDescent="0.25">
      <c r="A39" s="18" t="s">
        <v>23</v>
      </c>
      <c r="B39" s="19">
        <v>628819.02</v>
      </c>
      <c r="C39" s="19">
        <v>0</v>
      </c>
      <c r="D39" s="19">
        <v>0</v>
      </c>
      <c r="E39" s="19">
        <v>0</v>
      </c>
      <c r="F39" s="19">
        <v>0</v>
      </c>
      <c r="G39" s="19">
        <f t="shared" si="1"/>
        <v>628819.02</v>
      </c>
      <c r="H39" s="20">
        <f>G39/$G$45*100</f>
        <v>0.1984488951085881</v>
      </c>
      <c r="I39" s="19">
        <v>0</v>
      </c>
      <c r="J39" s="19">
        <v>628819.02</v>
      </c>
      <c r="K39" s="19">
        <v>0</v>
      </c>
    </row>
    <row r="40" spans="1:11" x14ac:dyDescent="0.25">
      <c r="A40" s="18" t="s">
        <v>24</v>
      </c>
      <c r="B40" s="19">
        <v>38770543.759999998</v>
      </c>
      <c r="C40" s="19">
        <v>0</v>
      </c>
      <c r="D40" s="19">
        <v>0</v>
      </c>
      <c r="E40" s="19">
        <v>0</v>
      </c>
      <c r="F40" s="19">
        <v>0</v>
      </c>
      <c r="G40" s="19">
        <f t="shared" si="1"/>
        <v>38770543.759999998</v>
      </c>
      <c r="H40" s="20">
        <f>G40/$G$45*100</f>
        <v>12.235589775785034</v>
      </c>
      <c r="I40" s="19">
        <v>0</v>
      </c>
      <c r="J40" s="19">
        <v>38770543.759999998</v>
      </c>
      <c r="K40" s="19">
        <v>0</v>
      </c>
    </row>
    <row r="41" spans="1:11" x14ac:dyDescent="0.25">
      <c r="A41" s="18" t="s">
        <v>25</v>
      </c>
      <c r="B41" s="22">
        <v>297747.46000000002</v>
      </c>
      <c r="C41" s="19">
        <v>0</v>
      </c>
      <c r="D41" s="19">
        <v>0</v>
      </c>
      <c r="E41" s="19">
        <v>0</v>
      </c>
      <c r="F41" s="22">
        <v>0</v>
      </c>
      <c r="G41" s="19">
        <f t="shared" si="1"/>
        <v>297747.46000000002</v>
      </c>
      <c r="H41" s="20">
        <f>G41/$G$45*100</f>
        <v>9.3966073828982671E-2</v>
      </c>
      <c r="I41" s="19">
        <v>0</v>
      </c>
      <c r="J41" s="19">
        <v>297747.46000000002</v>
      </c>
      <c r="K41" s="19">
        <v>0</v>
      </c>
    </row>
    <row r="42" spans="1:11" x14ac:dyDescent="0.25">
      <c r="A42" s="18" t="s">
        <v>26</v>
      </c>
      <c r="B42" s="19">
        <v>34463550.030000001</v>
      </c>
      <c r="C42" s="19">
        <v>0</v>
      </c>
      <c r="D42" s="19">
        <v>0</v>
      </c>
      <c r="E42" s="19">
        <v>592310.57999999996</v>
      </c>
      <c r="F42" s="19">
        <v>0</v>
      </c>
      <c r="G42" s="19">
        <f t="shared" si="1"/>
        <v>35055860.609999999</v>
      </c>
      <c r="H42" s="20">
        <f>G42/$G$45*100</f>
        <v>11.063273507749773</v>
      </c>
      <c r="I42" s="19">
        <v>0</v>
      </c>
      <c r="J42" s="19">
        <v>35055860.609999999</v>
      </c>
      <c r="K42" s="19">
        <v>0</v>
      </c>
    </row>
    <row r="43" spans="1:11" x14ac:dyDescent="0.25">
      <c r="A43" s="18" t="s">
        <v>27</v>
      </c>
      <c r="B43" s="19">
        <v>4516089.4800000004</v>
      </c>
      <c r="C43" s="19">
        <v>0</v>
      </c>
      <c r="D43" s="19">
        <v>0</v>
      </c>
      <c r="E43" s="19">
        <v>0</v>
      </c>
      <c r="F43" s="19">
        <v>0</v>
      </c>
      <c r="G43" s="19">
        <f t="shared" si="1"/>
        <v>4516089.4800000004</v>
      </c>
      <c r="H43" s="20">
        <f>G43/G45*100</f>
        <v>1.4252319650215386</v>
      </c>
      <c r="I43" s="19">
        <v>0</v>
      </c>
      <c r="J43" s="19">
        <v>4516089.4800000004</v>
      </c>
      <c r="K43" s="19">
        <v>0</v>
      </c>
    </row>
    <row r="44" spans="1:11" x14ac:dyDescent="0.25">
      <c r="A44" s="18"/>
      <c r="B44" s="19"/>
      <c r="C44" s="24"/>
      <c r="D44" s="24"/>
      <c r="E44" s="24"/>
      <c r="F44" s="19"/>
      <c r="G44" s="19"/>
      <c r="H44" s="20"/>
      <c r="I44" s="24"/>
      <c r="J44" s="24"/>
      <c r="K44" s="19"/>
    </row>
    <row r="45" spans="1:11" x14ac:dyDescent="0.25">
      <c r="A45" s="14" t="s">
        <v>28</v>
      </c>
      <c r="B45" s="25">
        <f>SUM(B31:B44)</f>
        <v>291805825.43000001</v>
      </c>
      <c r="C45" s="25">
        <f>SUM(C30:C44)</f>
        <v>0</v>
      </c>
      <c r="D45" s="25">
        <f>SUM(D30:D44)</f>
        <v>0</v>
      </c>
      <c r="E45" s="25">
        <f>SUM(E30:E44)</f>
        <v>1304862.7799999998</v>
      </c>
      <c r="F45" s="25">
        <f>SUM(F30:F44)</f>
        <v>23756291.399999999</v>
      </c>
      <c r="G45" s="26">
        <f>SUM(B45:F45)</f>
        <v>316866979.60999995</v>
      </c>
      <c r="H45" s="25">
        <f>SUM(H30:H44)</f>
        <v>100</v>
      </c>
      <c r="I45" s="25">
        <f>SUM(I30:I44)</f>
        <v>0</v>
      </c>
      <c r="J45" s="25">
        <f>SUM(J30:J44)</f>
        <v>316866979.71000004</v>
      </c>
      <c r="K45" s="25">
        <f>SUM(K30:K44)</f>
        <v>0</v>
      </c>
    </row>
    <row r="46" spans="1:11" x14ac:dyDescent="0.25">
      <c r="A46" s="18" t="s">
        <v>11</v>
      </c>
      <c r="B46" s="20">
        <f>B45/G45*100</f>
        <v>92.090954314379729</v>
      </c>
      <c r="C46" s="20">
        <f>C45/G45*100</f>
        <v>0</v>
      </c>
      <c r="D46" s="20">
        <f>D45/G45*100</f>
        <v>0</v>
      </c>
      <c r="E46" s="20">
        <f>E45/G45*100</f>
        <v>0.41180143844777567</v>
      </c>
      <c r="F46" s="20">
        <f>F45/G45*100</f>
        <v>7.4972442471725058</v>
      </c>
      <c r="G46" s="20">
        <f>G45/G45*100</f>
        <v>100</v>
      </c>
      <c r="H46" s="20"/>
      <c r="I46" s="20">
        <f>I45/G45*100</f>
        <v>0</v>
      </c>
      <c r="J46" s="20">
        <f>J45/G45*100</f>
        <v>100.000000031559</v>
      </c>
      <c r="K46" s="20">
        <f>K45/100</f>
        <v>0</v>
      </c>
    </row>
    <row r="48" spans="1:11" x14ac:dyDescent="0.25">
      <c r="K48" s="1"/>
    </row>
    <row r="49" spans="1:11" ht="15.75" customHeight="1" x14ac:dyDescent="0.3">
      <c r="G49" s="12" t="s">
        <v>30</v>
      </c>
      <c r="J49" s="13" t="s">
        <v>2</v>
      </c>
    </row>
    <row r="50" spans="1:11" x14ac:dyDescent="0.25">
      <c r="I50" s="1" t="s">
        <v>3</v>
      </c>
    </row>
    <row r="51" spans="1:11" s="67" customFormat="1" ht="25.5" customHeight="1" x14ac:dyDescent="0.25">
      <c r="A51" s="65" t="s">
        <v>4</v>
      </c>
      <c r="B51" s="16" t="s">
        <v>5</v>
      </c>
      <c r="C51" s="16" t="s">
        <v>6</v>
      </c>
      <c r="D51" s="16" t="s">
        <v>7</v>
      </c>
      <c r="E51" s="16" t="s">
        <v>8</v>
      </c>
      <c r="F51" s="16" t="s">
        <v>9</v>
      </c>
      <c r="G51" s="16" t="s">
        <v>10</v>
      </c>
      <c r="H51" s="66" t="s">
        <v>11</v>
      </c>
      <c r="I51" s="16" t="s">
        <v>12</v>
      </c>
      <c r="J51" s="16" t="s">
        <v>13</v>
      </c>
      <c r="K51" s="65" t="s">
        <v>70</v>
      </c>
    </row>
    <row r="52" spans="1:11" x14ac:dyDescent="0.25">
      <c r="A52" s="18"/>
      <c r="B52" s="22"/>
      <c r="C52" s="22"/>
      <c r="D52" s="22"/>
      <c r="E52" s="22"/>
      <c r="F52" s="22"/>
      <c r="G52" s="22"/>
      <c r="H52" s="20"/>
      <c r="I52" s="22"/>
      <c r="J52" s="22"/>
      <c r="K52" s="19"/>
    </row>
    <row r="53" spans="1:11" x14ac:dyDescent="0.25">
      <c r="A53" s="18" t="s">
        <v>14</v>
      </c>
      <c r="B53" s="19">
        <f t="shared" ref="B53:F66" si="2">B8+B30</f>
        <v>6552593.2199999997</v>
      </c>
      <c r="C53" s="19">
        <f t="shared" si="2"/>
        <v>11340778.98</v>
      </c>
      <c r="D53" s="19">
        <f t="shared" si="2"/>
        <v>21022570.850000001</v>
      </c>
      <c r="E53" s="19">
        <f t="shared" si="2"/>
        <v>49091958.590000004</v>
      </c>
      <c r="F53" s="19">
        <f t="shared" si="2"/>
        <v>17549645.41</v>
      </c>
      <c r="G53" s="22">
        <f t="shared" ref="G53:G66" si="3">SUM(B53:F53)</f>
        <v>105557547.05</v>
      </c>
      <c r="H53" s="20">
        <f>G53/G68*100</f>
        <v>4.8122938252815324</v>
      </c>
      <c r="I53" s="19">
        <f t="shared" ref="I53:J66" si="4">I8+I30</f>
        <v>0</v>
      </c>
      <c r="J53" s="19">
        <f t="shared" si="4"/>
        <v>62504709.049999997</v>
      </c>
      <c r="K53" s="19">
        <v>6630917</v>
      </c>
    </row>
    <row r="54" spans="1:11" x14ac:dyDescent="0.25">
      <c r="A54" s="18" t="s">
        <v>15</v>
      </c>
      <c r="B54" s="19">
        <f t="shared" si="2"/>
        <v>24916700.119999997</v>
      </c>
      <c r="C54" s="19">
        <f t="shared" si="2"/>
        <v>15158965.859999999</v>
      </c>
      <c r="D54" s="19">
        <f t="shared" si="2"/>
        <v>17334905.850000001</v>
      </c>
      <c r="E54" s="19">
        <f t="shared" si="2"/>
        <v>40641473.799999997</v>
      </c>
      <c r="F54" s="19">
        <f t="shared" si="2"/>
        <v>14782837.880000001</v>
      </c>
      <c r="G54" s="22">
        <f t="shared" si="3"/>
        <v>112834883.50999999</v>
      </c>
      <c r="H54" s="20">
        <f>G54/G68*100</f>
        <v>5.1440624414503571</v>
      </c>
      <c r="I54" s="19">
        <f t="shared" si="4"/>
        <v>156974</v>
      </c>
      <c r="J54" s="19">
        <f t="shared" si="4"/>
        <v>91282831.510000005</v>
      </c>
      <c r="K54" s="19">
        <v>8937253</v>
      </c>
    </row>
    <row r="55" spans="1:11" x14ac:dyDescent="0.25">
      <c r="A55" s="18" t="s">
        <v>16</v>
      </c>
      <c r="B55" s="19">
        <f t="shared" si="2"/>
        <v>230339862.93000001</v>
      </c>
      <c r="C55" s="19">
        <f t="shared" si="2"/>
        <v>17669556.800000001</v>
      </c>
      <c r="D55" s="19">
        <f t="shared" si="2"/>
        <v>28236769.170000002</v>
      </c>
      <c r="E55" s="19">
        <f t="shared" si="2"/>
        <v>52200737.719999999</v>
      </c>
      <c r="F55" s="19">
        <f t="shared" si="2"/>
        <v>26598890.440000001</v>
      </c>
      <c r="G55" s="22">
        <f t="shared" si="3"/>
        <v>355045817.06</v>
      </c>
      <c r="H55" s="20">
        <f>G55/G68*100</f>
        <v>16.186287393743246</v>
      </c>
      <c r="I55" s="19">
        <f t="shared" si="4"/>
        <v>0</v>
      </c>
      <c r="J55" s="19">
        <f t="shared" si="4"/>
        <v>340101261.06</v>
      </c>
      <c r="K55" s="19">
        <v>11087523</v>
      </c>
    </row>
    <row r="56" spans="1:11" x14ac:dyDescent="0.25">
      <c r="A56" s="18" t="s">
        <v>17</v>
      </c>
      <c r="B56" s="19">
        <f t="shared" si="2"/>
        <v>9614800.4700000007</v>
      </c>
      <c r="C56" s="19">
        <f t="shared" si="2"/>
        <v>4053466.92</v>
      </c>
      <c r="D56" s="19">
        <f t="shared" si="2"/>
        <v>7172584.4100000001</v>
      </c>
      <c r="E56" s="19">
        <f t="shared" si="2"/>
        <v>7613695.0599999996</v>
      </c>
      <c r="F56" s="19">
        <f t="shared" si="2"/>
        <v>4491335.05</v>
      </c>
      <c r="G56" s="22">
        <f t="shared" si="3"/>
        <v>32945881.91</v>
      </c>
      <c r="H56" s="20">
        <f>G56/G68*100</f>
        <v>1.5019794274761669</v>
      </c>
      <c r="I56" s="19">
        <f t="shared" si="4"/>
        <v>0</v>
      </c>
      <c r="J56" s="19">
        <f t="shared" si="4"/>
        <v>30232341.91</v>
      </c>
      <c r="K56" s="19">
        <v>779211</v>
      </c>
    </row>
    <row r="57" spans="1:11" x14ac:dyDescent="0.25">
      <c r="A57" s="18" t="s">
        <v>18</v>
      </c>
      <c r="B57" s="19">
        <f t="shared" si="2"/>
        <v>46375992.340000004</v>
      </c>
      <c r="C57" s="19">
        <f t="shared" si="2"/>
        <v>9143223.7300000004</v>
      </c>
      <c r="D57" s="19">
        <f t="shared" si="2"/>
        <v>11920502.869999999</v>
      </c>
      <c r="E57" s="19">
        <f t="shared" si="2"/>
        <v>25950120.129999999</v>
      </c>
      <c r="F57" s="19">
        <f t="shared" si="2"/>
        <v>12178550.970000001</v>
      </c>
      <c r="G57" s="22">
        <f t="shared" si="3"/>
        <v>105568390.04000001</v>
      </c>
      <c r="H57" s="20">
        <f>G57/G68*100</f>
        <v>4.81278814951777</v>
      </c>
      <c r="I57" s="19">
        <f t="shared" si="4"/>
        <v>0</v>
      </c>
      <c r="J57" s="19">
        <f t="shared" si="4"/>
        <v>93999529.140000001</v>
      </c>
      <c r="K57" s="19">
        <v>6225257</v>
      </c>
    </row>
    <row r="58" spans="1:11" x14ac:dyDescent="0.25">
      <c r="A58" s="18" t="s">
        <v>19</v>
      </c>
      <c r="B58" s="19">
        <f t="shared" si="2"/>
        <v>16540428.270000001</v>
      </c>
      <c r="C58" s="19">
        <f t="shared" si="2"/>
        <v>10885503.439999999</v>
      </c>
      <c r="D58" s="19">
        <f t="shared" si="2"/>
        <v>16998060.359999999</v>
      </c>
      <c r="E58" s="19">
        <f t="shared" si="2"/>
        <v>6350285.6600000001</v>
      </c>
      <c r="F58" s="19">
        <f t="shared" si="2"/>
        <v>6525578.6600000001</v>
      </c>
      <c r="G58" s="22">
        <f t="shared" si="3"/>
        <v>57299856.390000001</v>
      </c>
      <c r="H58" s="20">
        <f>G58/G68*100</f>
        <v>2.6122598791018001</v>
      </c>
      <c r="I58" s="19">
        <f t="shared" si="4"/>
        <v>0</v>
      </c>
      <c r="J58" s="19">
        <f t="shared" si="4"/>
        <v>48947517.390000001</v>
      </c>
      <c r="K58" s="19">
        <v>5725810</v>
      </c>
    </row>
    <row r="59" spans="1:11" x14ac:dyDescent="0.25">
      <c r="A59" s="18" t="s">
        <v>20</v>
      </c>
      <c r="B59" s="19">
        <f t="shared" si="2"/>
        <v>76960032.289999992</v>
      </c>
      <c r="C59" s="19">
        <f t="shared" si="2"/>
        <v>249762963.87</v>
      </c>
      <c r="D59" s="19">
        <f t="shared" si="2"/>
        <v>29270994.829999998</v>
      </c>
      <c r="E59" s="19">
        <f t="shared" si="2"/>
        <v>26409581.489999998</v>
      </c>
      <c r="F59" s="19">
        <f t="shared" si="2"/>
        <v>20647810.32</v>
      </c>
      <c r="G59" s="22">
        <f t="shared" si="3"/>
        <v>403051382.79999995</v>
      </c>
      <c r="H59" s="20">
        <f>G59/G68*100</f>
        <v>18.374827143348469</v>
      </c>
      <c r="I59" s="19">
        <f t="shared" si="4"/>
        <v>7957502</v>
      </c>
      <c r="J59" s="19">
        <f t="shared" si="4"/>
        <v>329607607.80000001</v>
      </c>
      <c r="K59" s="19">
        <v>13261112</v>
      </c>
    </row>
    <row r="60" spans="1:11" x14ac:dyDescent="0.25">
      <c r="A60" s="18" t="s">
        <v>21</v>
      </c>
      <c r="B60" s="19">
        <f t="shared" si="2"/>
        <v>125399299.77</v>
      </c>
      <c r="C60" s="19">
        <f t="shared" si="2"/>
        <v>11341198.640000001</v>
      </c>
      <c r="D60" s="19">
        <f t="shared" si="2"/>
        <v>24954424.219999999</v>
      </c>
      <c r="E60" s="19">
        <f t="shared" si="2"/>
        <v>9994831.1999999993</v>
      </c>
      <c r="F60" s="19">
        <f t="shared" si="2"/>
        <v>41726333.209999993</v>
      </c>
      <c r="G60" s="22">
        <f t="shared" si="3"/>
        <v>213416087.03999996</v>
      </c>
      <c r="H60" s="20">
        <f>G60/G68*100</f>
        <v>9.7294882893770112</v>
      </c>
      <c r="I60" s="19">
        <f t="shared" si="4"/>
        <v>0</v>
      </c>
      <c r="J60" s="19">
        <f t="shared" si="4"/>
        <v>202030785.04000002</v>
      </c>
      <c r="K60" s="19">
        <v>5834553</v>
      </c>
    </row>
    <row r="61" spans="1:11" x14ac:dyDescent="0.25">
      <c r="A61" s="18" t="s">
        <v>22</v>
      </c>
      <c r="B61" s="19">
        <f t="shared" si="2"/>
        <v>68628098.120000005</v>
      </c>
      <c r="C61" s="19">
        <f t="shared" si="2"/>
        <v>25640302.079999998</v>
      </c>
      <c r="D61" s="19">
        <f t="shared" si="2"/>
        <v>13380448.57</v>
      </c>
      <c r="E61" s="19">
        <f t="shared" si="2"/>
        <v>8263037</v>
      </c>
      <c r="F61" s="19">
        <f t="shared" si="2"/>
        <v>12255288.75</v>
      </c>
      <c r="G61" s="22">
        <f t="shared" si="3"/>
        <v>128167174.52000001</v>
      </c>
      <c r="H61" s="20">
        <f>G61/$G$68*100</f>
        <v>5.8430507318839462</v>
      </c>
      <c r="I61" s="19">
        <f t="shared" si="4"/>
        <v>0</v>
      </c>
      <c r="J61" s="19">
        <f t="shared" si="4"/>
        <v>118045970.52000001</v>
      </c>
      <c r="K61" s="19">
        <v>7933439</v>
      </c>
    </row>
    <row r="62" spans="1:11" x14ac:dyDescent="0.25">
      <c r="A62" s="18" t="s">
        <v>23</v>
      </c>
      <c r="B62" s="19">
        <f t="shared" si="2"/>
        <v>48457474.120000005</v>
      </c>
      <c r="C62" s="19">
        <f t="shared" si="2"/>
        <v>8152320.21</v>
      </c>
      <c r="D62" s="19">
        <f t="shared" si="2"/>
        <v>8381144.4199999999</v>
      </c>
      <c r="E62" s="19">
        <f t="shared" si="2"/>
        <v>8529949.2799999993</v>
      </c>
      <c r="F62" s="19">
        <f t="shared" si="2"/>
        <v>8968493.8900000006</v>
      </c>
      <c r="G62" s="22">
        <f t="shared" si="3"/>
        <v>82489381.920000002</v>
      </c>
      <c r="H62" s="20">
        <f>G62/$G$68*100</f>
        <v>3.7606325114477555</v>
      </c>
      <c r="I62" s="19">
        <f t="shared" si="4"/>
        <v>0</v>
      </c>
      <c r="J62" s="19">
        <f t="shared" si="4"/>
        <v>66703980.920000002</v>
      </c>
      <c r="K62" s="19">
        <v>3022664</v>
      </c>
    </row>
    <row r="63" spans="1:11" x14ac:dyDescent="0.25">
      <c r="A63" s="18" t="s">
        <v>24</v>
      </c>
      <c r="B63" s="19">
        <f t="shared" si="2"/>
        <v>130081478.96000001</v>
      </c>
      <c r="C63" s="19">
        <f t="shared" si="2"/>
        <v>37779571.140000001</v>
      </c>
      <c r="D63" s="19">
        <f t="shared" si="2"/>
        <v>34966558.420000002</v>
      </c>
      <c r="E63" s="19">
        <f t="shared" si="2"/>
        <v>24008437.690000001</v>
      </c>
      <c r="F63" s="19">
        <f t="shared" si="2"/>
        <v>25495808.23</v>
      </c>
      <c r="G63" s="22">
        <f t="shared" si="3"/>
        <v>252331854.44000003</v>
      </c>
      <c r="H63" s="20">
        <f>G63/$G$68*100</f>
        <v>11.503630569098664</v>
      </c>
      <c r="I63" s="19">
        <f t="shared" si="4"/>
        <v>58791</v>
      </c>
      <c r="J63" s="19">
        <f t="shared" si="4"/>
        <v>221916506.44</v>
      </c>
      <c r="K63" s="19">
        <v>7714764</v>
      </c>
    </row>
    <row r="64" spans="1:11" x14ac:dyDescent="0.25">
      <c r="A64" s="18" t="s">
        <v>25</v>
      </c>
      <c r="B64" s="19">
        <f t="shared" si="2"/>
        <v>13276776.060000001</v>
      </c>
      <c r="C64" s="19">
        <f t="shared" si="2"/>
        <v>47170714.539999999</v>
      </c>
      <c r="D64" s="19">
        <f t="shared" si="2"/>
        <v>22276200.559999999</v>
      </c>
      <c r="E64" s="19">
        <f t="shared" si="2"/>
        <v>11700369.48</v>
      </c>
      <c r="F64" s="19">
        <f t="shared" si="2"/>
        <v>9501746.4499999993</v>
      </c>
      <c r="G64" s="22">
        <f t="shared" si="3"/>
        <v>103925807.09</v>
      </c>
      <c r="H64" s="20">
        <f>G64/$G$68*100</f>
        <v>4.7379039559313707</v>
      </c>
      <c r="I64" s="19">
        <f t="shared" si="4"/>
        <v>0</v>
      </c>
      <c r="J64" s="19">
        <f t="shared" si="4"/>
        <v>84233582.089999989</v>
      </c>
      <c r="K64" s="19">
        <v>2626753</v>
      </c>
    </row>
    <row r="65" spans="1:11" x14ac:dyDescent="0.25">
      <c r="A65" s="18" t="s">
        <v>26</v>
      </c>
      <c r="B65" s="19">
        <f t="shared" si="2"/>
        <v>68125916.099999994</v>
      </c>
      <c r="C65" s="19">
        <f t="shared" si="2"/>
        <v>12306163.35</v>
      </c>
      <c r="D65" s="19">
        <f t="shared" si="2"/>
        <v>15485380.27</v>
      </c>
      <c r="E65" s="19">
        <f t="shared" si="2"/>
        <v>15281948.119999999</v>
      </c>
      <c r="F65" s="19">
        <f t="shared" si="2"/>
        <v>16709288.92</v>
      </c>
      <c r="G65" s="22">
        <f t="shared" si="3"/>
        <v>127908696.75999999</v>
      </c>
      <c r="H65" s="20">
        <f>G65/$G$68*100</f>
        <v>5.8312669138322493</v>
      </c>
      <c r="I65" s="19">
        <f t="shared" si="4"/>
        <v>0</v>
      </c>
      <c r="J65" s="19">
        <f t="shared" si="4"/>
        <v>118828526.76000001</v>
      </c>
      <c r="K65" s="19">
        <v>6641496</v>
      </c>
    </row>
    <row r="66" spans="1:11" x14ac:dyDescent="0.25">
      <c r="A66" s="18" t="s">
        <v>27</v>
      </c>
      <c r="B66" s="19">
        <f t="shared" si="2"/>
        <v>38664513.930000007</v>
      </c>
      <c r="C66" s="19">
        <f t="shared" si="2"/>
        <v>28135178.579999998</v>
      </c>
      <c r="D66" s="19">
        <f t="shared" si="2"/>
        <v>16470245.050000001</v>
      </c>
      <c r="E66" s="19">
        <f t="shared" si="2"/>
        <v>12921570.869999999</v>
      </c>
      <c r="F66" s="19">
        <f t="shared" si="2"/>
        <v>16763278.83</v>
      </c>
      <c r="G66" s="22">
        <f t="shared" si="3"/>
        <v>112954787.26000001</v>
      </c>
      <c r="H66" s="20">
        <f>G66/G68*100</f>
        <v>5.1495287685096613</v>
      </c>
      <c r="I66" s="19">
        <f t="shared" si="4"/>
        <v>0</v>
      </c>
      <c r="J66" s="19">
        <f t="shared" si="4"/>
        <v>97616659.260000005</v>
      </c>
      <c r="K66" s="19">
        <v>12759102</v>
      </c>
    </row>
    <row r="67" spans="1:11" x14ac:dyDescent="0.25">
      <c r="A67" s="18"/>
      <c r="B67" s="22"/>
      <c r="C67" s="22"/>
      <c r="D67" s="22"/>
      <c r="E67" s="22"/>
      <c r="F67" s="22"/>
      <c r="G67" s="22"/>
      <c r="H67" s="20"/>
      <c r="I67" s="22"/>
      <c r="J67" s="22"/>
      <c r="K67" s="19"/>
    </row>
    <row r="68" spans="1:11" x14ac:dyDescent="0.25">
      <c r="A68" s="14" t="s">
        <v>28</v>
      </c>
      <c r="B68" s="25">
        <f>SUM(B53:B67)</f>
        <v>903933966.70000005</v>
      </c>
      <c r="C68" s="25">
        <f t="shared" ref="C68:F68" si="5">SUM(C53:C67)</f>
        <v>488539908.13999999</v>
      </c>
      <c r="D68" s="25">
        <f t="shared" si="5"/>
        <v>267870789.84999999</v>
      </c>
      <c r="E68" s="25">
        <f t="shared" si="5"/>
        <v>298957996.09000003</v>
      </c>
      <c r="F68" s="25">
        <f t="shared" si="5"/>
        <v>234194887.00999996</v>
      </c>
      <c r="G68" s="25">
        <f>SUM(B68:F68)</f>
        <v>2193497547.79</v>
      </c>
      <c r="H68" s="25">
        <f>SUM(H53:H67)</f>
        <v>100</v>
      </c>
      <c r="I68" s="25">
        <f>SUM(I53:I67)</f>
        <v>8173267</v>
      </c>
      <c r="J68" s="25">
        <f>SUM(J53:J67)</f>
        <v>1906051808.8900001</v>
      </c>
      <c r="K68" s="25">
        <f>SUM(K53:K67)</f>
        <v>99179854</v>
      </c>
    </row>
    <row r="69" spans="1:11" x14ac:dyDescent="0.25">
      <c r="A69" s="18" t="s">
        <v>11</v>
      </c>
      <c r="B69" s="20">
        <f>B68/G68*100</f>
        <v>41.209709471101739</v>
      </c>
      <c r="C69" s="20">
        <f>C68/G68*100</f>
        <v>22.272188479636796</v>
      </c>
      <c r="D69" s="20">
        <f>D68/G68*100</f>
        <v>12.212039631404469</v>
      </c>
      <c r="E69" s="20">
        <f>E68/G68*100</f>
        <v>13.629283351203526</v>
      </c>
      <c r="F69" s="20">
        <f>F68/G68*100</f>
        <v>10.676779066653472</v>
      </c>
      <c r="G69" s="20">
        <f>SUM(B69:F69)</f>
        <v>100</v>
      </c>
      <c r="H69" s="20"/>
      <c r="I69" s="20">
        <f>I68/G68*100</f>
        <v>0.37261345508385718</v>
      </c>
      <c r="J69" s="20">
        <f>J68/G68*100</f>
        <v>86.895552302321562</v>
      </c>
      <c r="K69" s="58">
        <f>K68/G68*100</f>
        <v>4.5215393151419754</v>
      </c>
    </row>
  </sheetData>
  <phoneticPr fontId="0" type="noConversion"/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86" fitToHeight="0" orientation="portrait" r:id="rId1"/>
  <headerFooter alignWithMargins="0">
    <oddHeader>&amp;R&amp;12Příloha č. 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opLeftCell="A18" zoomScaleNormal="100" workbookViewId="0">
      <selection activeCell="H10" sqref="H1:K1048576"/>
    </sheetView>
  </sheetViews>
  <sheetFormatPr defaultRowHeight="13.2" x14ac:dyDescent="0.25"/>
  <cols>
    <col min="1" max="1" width="4.33203125" customWidth="1"/>
    <col min="2" max="2" width="18.33203125" customWidth="1"/>
    <col min="3" max="3" width="9.33203125" bestFit="1" customWidth="1"/>
    <col min="4" max="5" width="20.6640625" style="1" customWidth="1"/>
    <col min="6" max="6" width="22" style="1" customWidth="1"/>
    <col min="8" max="8" width="11.109375" bestFit="1" customWidth="1"/>
    <col min="9" max="9" width="12.6640625" bestFit="1" customWidth="1"/>
    <col min="10" max="10" width="9.33203125" bestFit="1" customWidth="1"/>
    <col min="11" max="11" width="14.5546875" customWidth="1"/>
    <col min="12" max="12" width="14.6640625" customWidth="1"/>
  </cols>
  <sheetData>
    <row r="1" spans="1:9" ht="16.5" customHeight="1" x14ac:dyDescent="0.3">
      <c r="A1" s="28" t="s">
        <v>31</v>
      </c>
    </row>
    <row r="2" spans="1:9" ht="6.75" customHeight="1" x14ac:dyDescent="0.25">
      <c r="D2" s="29"/>
    </row>
    <row r="3" spans="1:9" ht="16.5" customHeight="1" x14ac:dyDescent="0.3">
      <c r="D3" s="30" t="s">
        <v>72</v>
      </c>
      <c r="E3" s="31"/>
      <c r="G3" s="1"/>
    </row>
    <row r="4" spans="1:9" ht="15" customHeight="1" x14ac:dyDescent="0.25">
      <c r="E4" s="11"/>
    </row>
    <row r="5" spans="1:9" ht="16.5" customHeight="1" x14ac:dyDescent="0.3">
      <c r="F5" s="32" t="s">
        <v>32</v>
      </c>
      <c r="I5" s="33"/>
    </row>
    <row r="6" spans="1:9" x14ac:dyDescent="0.25">
      <c r="F6" s="13" t="s">
        <v>2</v>
      </c>
    </row>
    <row r="7" spans="1:9" s="34" customFormat="1" ht="15" customHeight="1" x14ac:dyDescent="0.25">
      <c r="B7" s="35" t="s">
        <v>33</v>
      </c>
      <c r="C7" s="36" t="s">
        <v>68</v>
      </c>
      <c r="D7" s="37" t="s">
        <v>35</v>
      </c>
      <c r="E7" s="37" t="s">
        <v>36</v>
      </c>
      <c r="F7" s="37" t="s">
        <v>10</v>
      </c>
    </row>
    <row r="8" spans="1:9" x14ac:dyDescent="0.25">
      <c r="B8" s="18"/>
      <c r="C8" s="18"/>
      <c r="D8" s="22"/>
      <c r="E8" s="22"/>
      <c r="F8" s="22"/>
    </row>
    <row r="9" spans="1:9" x14ac:dyDescent="0.25">
      <c r="B9" s="18" t="s">
        <v>5</v>
      </c>
      <c r="C9" s="38">
        <v>1</v>
      </c>
      <c r="D9" s="19">
        <v>603008744.55999994</v>
      </c>
      <c r="E9" s="19">
        <v>291719182.16000003</v>
      </c>
      <c r="F9" s="19">
        <f t="shared" ref="F9:F13" si="0">SUM(D9:E9)</f>
        <v>894727926.72000003</v>
      </c>
    </row>
    <row r="10" spans="1:9" x14ac:dyDescent="0.25">
      <c r="B10" s="18" t="s">
        <v>6</v>
      </c>
      <c r="C10" s="38">
        <v>1</v>
      </c>
      <c r="D10" s="19">
        <v>484488521.20999998</v>
      </c>
      <c r="E10" s="19">
        <v>0</v>
      </c>
      <c r="F10" s="19">
        <f t="shared" si="0"/>
        <v>484488521.20999998</v>
      </c>
    </row>
    <row r="11" spans="1:9" x14ac:dyDescent="0.25">
      <c r="B11" s="18" t="s">
        <v>37</v>
      </c>
      <c r="C11" s="38">
        <v>1</v>
      </c>
      <c r="D11" s="19">
        <v>266868241.31999999</v>
      </c>
      <c r="E11" s="19">
        <v>0</v>
      </c>
      <c r="F11" s="19">
        <f t="shared" si="0"/>
        <v>266868241.31999999</v>
      </c>
    </row>
    <row r="12" spans="1:9" x14ac:dyDescent="0.25">
      <c r="B12" s="18" t="s">
        <v>38</v>
      </c>
      <c r="C12" s="38">
        <v>1</v>
      </c>
      <c r="D12" s="19">
        <v>176033500.50999999</v>
      </c>
      <c r="E12" s="19">
        <v>1304862.78</v>
      </c>
      <c r="F12" s="19">
        <f t="shared" si="0"/>
        <v>177338363.28999999</v>
      </c>
    </row>
    <row r="13" spans="1:9" x14ac:dyDescent="0.25">
      <c r="B13" s="18" t="s">
        <v>9</v>
      </c>
      <c r="C13" s="38">
        <v>1</v>
      </c>
      <c r="D13" s="19">
        <v>173104685.94</v>
      </c>
      <c r="E13" s="19">
        <v>23756291.399999999</v>
      </c>
      <c r="F13" s="19">
        <f t="shared" si="0"/>
        <v>196860977.34</v>
      </c>
      <c r="H13" s="39"/>
    </row>
    <row r="14" spans="1:9" x14ac:dyDescent="0.25">
      <c r="B14" s="18"/>
      <c r="C14" s="38"/>
      <c r="D14" s="19"/>
      <c r="E14" s="19"/>
      <c r="F14" s="19"/>
    </row>
    <row r="15" spans="1:9" s="5" customFormat="1" x14ac:dyDescent="0.25">
      <c r="B15" s="14" t="s">
        <v>28</v>
      </c>
      <c r="C15" s="40">
        <v>1</v>
      </c>
      <c r="D15" s="25">
        <f>SUM(D9:D13)</f>
        <v>1703503693.54</v>
      </c>
      <c r="E15" s="25">
        <f>SUM(E9:E13)</f>
        <v>316780336.33999997</v>
      </c>
      <c r="F15" s="25">
        <f>SUM(F9:F13)</f>
        <v>2020284029.8799999</v>
      </c>
    </row>
    <row r="16" spans="1:9" x14ac:dyDescent="0.25">
      <c r="B16" s="18" t="s">
        <v>39</v>
      </c>
      <c r="C16" s="38">
        <v>1</v>
      </c>
      <c r="D16" s="19">
        <v>8173267</v>
      </c>
      <c r="E16" s="19">
        <v>0</v>
      </c>
      <c r="F16" s="19">
        <f>SUM(D16:E16)</f>
        <v>8173267</v>
      </c>
    </row>
    <row r="17" spans="2:12" x14ac:dyDescent="0.25">
      <c r="B17" s="41" t="s">
        <v>40</v>
      </c>
      <c r="C17" s="38">
        <v>1</v>
      </c>
      <c r="D17" s="19">
        <v>1468865467.54</v>
      </c>
      <c r="E17" s="19">
        <v>316780336.33999997</v>
      </c>
      <c r="F17" s="19">
        <f>SUM(D17+E17)</f>
        <v>1785645803.8799999</v>
      </c>
    </row>
    <row r="18" spans="2:12" x14ac:dyDescent="0.25">
      <c r="B18" s="18" t="s">
        <v>73</v>
      </c>
      <c r="C18" s="38">
        <v>1</v>
      </c>
      <c r="D18" s="19">
        <v>99179854</v>
      </c>
      <c r="E18" s="19">
        <v>0</v>
      </c>
      <c r="F18" s="19">
        <f>D18+E18</f>
        <v>99179854</v>
      </c>
    </row>
    <row r="19" spans="2:12" ht="15" customHeight="1" x14ac:dyDescent="0.25">
      <c r="F19" s="32" t="s">
        <v>41</v>
      </c>
    </row>
    <row r="20" spans="2:12" x14ac:dyDescent="0.25">
      <c r="F20" s="13" t="s">
        <v>2</v>
      </c>
    </row>
    <row r="21" spans="2:12" ht="15" customHeight="1" x14ac:dyDescent="0.25">
      <c r="B21" s="35" t="s">
        <v>33</v>
      </c>
      <c r="C21" s="36" t="s">
        <v>69</v>
      </c>
      <c r="D21" s="37" t="s">
        <v>35</v>
      </c>
      <c r="E21" s="37" t="s">
        <v>36</v>
      </c>
      <c r="F21" s="37" t="s">
        <v>10</v>
      </c>
    </row>
    <row r="22" spans="2:12" x14ac:dyDescent="0.25">
      <c r="B22" s="18"/>
      <c r="C22" s="18"/>
      <c r="D22" s="22"/>
      <c r="E22" s="22"/>
      <c r="F22" s="22"/>
      <c r="L22" s="2"/>
    </row>
    <row r="23" spans="2:12" x14ac:dyDescent="0.25">
      <c r="B23" s="18" t="s">
        <v>5</v>
      </c>
      <c r="C23" s="38">
        <v>2</v>
      </c>
      <c r="D23" s="19">
        <v>9119396.7100000009</v>
      </c>
      <c r="E23" s="19">
        <v>86643.37</v>
      </c>
      <c r="F23" s="19">
        <f t="shared" ref="F23:F27" si="1">SUM(D23:E23)</f>
        <v>9206040.0800000001</v>
      </c>
      <c r="L23" s="2"/>
    </row>
    <row r="24" spans="2:12" x14ac:dyDescent="0.25">
      <c r="B24" s="18" t="s">
        <v>6</v>
      </c>
      <c r="C24" s="38">
        <v>2</v>
      </c>
      <c r="D24" s="42">
        <v>4051386.93</v>
      </c>
      <c r="E24" s="19">
        <v>0</v>
      </c>
      <c r="F24" s="19">
        <f t="shared" si="1"/>
        <v>4051386.93</v>
      </c>
      <c r="L24" s="2"/>
    </row>
    <row r="25" spans="2:12" x14ac:dyDescent="0.25">
      <c r="B25" s="18" t="s">
        <v>37</v>
      </c>
      <c r="C25" s="38">
        <v>2</v>
      </c>
      <c r="D25" s="19">
        <v>1002548.53</v>
      </c>
      <c r="E25" s="19">
        <v>0</v>
      </c>
      <c r="F25" s="19">
        <f t="shared" si="1"/>
        <v>1002548.53</v>
      </c>
      <c r="L25" s="2"/>
    </row>
    <row r="26" spans="2:12" x14ac:dyDescent="0.25">
      <c r="B26" s="18" t="s">
        <v>38</v>
      </c>
      <c r="C26" s="38">
        <v>2</v>
      </c>
      <c r="D26" s="19">
        <v>121619632.8</v>
      </c>
      <c r="E26" s="19">
        <v>0</v>
      </c>
      <c r="F26" s="19">
        <f t="shared" si="1"/>
        <v>121619632.8</v>
      </c>
      <c r="L26" s="43"/>
    </row>
    <row r="27" spans="2:12" x14ac:dyDescent="0.25">
      <c r="B27" s="18" t="s">
        <v>9</v>
      </c>
      <c r="C27" s="38">
        <v>2</v>
      </c>
      <c r="D27" s="19">
        <v>37333909.670000002</v>
      </c>
      <c r="E27" s="19">
        <v>0</v>
      </c>
      <c r="F27" s="19">
        <f t="shared" si="1"/>
        <v>37333909.670000002</v>
      </c>
      <c r="L27" s="2"/>
    </row>
    <row r="28" spans="2:12" x14ac:dyDescent="0.25">
      <c r="B28" s="18"/>
      <c r="C28" s="18"/>
      <c r="D28" s="22"/>
      <c r="E28" s="19"/>
      <c r="F28" s="22"/>
      <c r="L28" s="2"/>
    </row>
    <row r="29" spans="2:12" x14ac:dyDescent="0.25">
      <c r="B29" s="14" t="s">
        <v>28</v>
      </c>
      <c r="C29" s="40">
        <v>2</v>
      </c>
      <c r="D29" s="25">
        <f>SUM(D23:D28)</f>
        <v>173126874.63999999</v>
      </c>
      <c r="E29" s="26">
        <f>SUM(E23:E28)</f>
        <v>86643.37</v>
      </c>
      <c r="F29" s="25">
        <f>SUM(F23:F28)</f>
        <v>173213518.00999999</v>
      </c>
      <c r="L29" s="2"/>
    </row>
    <row r="30" spans="2:12" x14ac:dyDescent="0.25">
      <c r="B30" s="18" t="s">
        <v>39</v>
      </c>
      <c r="C30" s="38">
        <v>2</v>
      </c>
      <c r="D30" s="19">
        <v>0</v>
      </c>
      <c r="E30" s="19">
        <v>0</v>
      </c>
      <c r="F30" s="19">
        <f>SUM(D30:E30)</f>
        <v>0</v>
      </c>
      <c r="L30" s="43"/>
    </row>
    <row r="31" spans="2:12" x14ac:dyDescent="0.25">
      <c r="B31" s="41" t="s">
        <v>40</v>
      </c>
      <c r="C31" s="44">
        <v>2</v>
      </c>
      <c r="D31" s="22">
        <v>120319361.64</v>
      </c>
      <c r="E31" s="22">
        <v>86643.37</v>
      </c>
      <c r="F31" s="22">
        <f>D31+E31</f>
        <v>120406005.01000001</v>
      </c>
      <c r="L31" s="2"/>
    </row>
    <row r="32" spans="2:12" x14ac:dyDescent="0.25">
      <c r="B32" s="41" t="s">
        <v>74</v>
      </c>
      <c r="C32" s="44">
        <v>2</v>
      </c>
      <c r="D32" s="22">
        <v>0</v>
      </c>
      <c r="E32" s="22">
        <v>0</v>
      </c>
      <c r="F32" s="22">
        <f>SUM(D32:E32)</f>
        <v>0</v>
      </c>
      <c r="L32" s="2"/>
    </row>
    <row r="33" spans="2:12" ht="15" customHeight="1" x14ac:dyDescent="0.25">
      <c r="F33" s="32" t="s">
        <v>42</v>
      </c>
      <c r="L33" s="2"/>
    </row>
    <row r="34" spans="2:12" x14ac:dyDescent="0.25">
      <c r="F34" s="13" t="s">
        <v>2</v>
      </c>
      <c r="L34" s="2"/>
    </row>
    <row r="35" spans="2:12" ht="15" customHeight="1" x14ac:dyDescent="0.25">
      <c r="B35" s="35" t="s">
        <v>33</v>
      </c>
      <c r="C35" s="36" t="s">
        <v>34</v>
      </c>
      <c r="D35" s="37" t="s">
        <v>35</v>
      </c>
      <c r="E35" s="37" t="s">
        <v>36</v>
      </c>
      <c r="F35" s="37" t="s">
        <v>10</v>
      </c>
      <c r="L35" s="2"/>
    </row>
    <row r="36" spans="2:12" x14ac:dyDescent="0.25">
      <c r="B36" s="18"/>
      <c r="C36" s="18"/>
      <c r="D36" s="22"/>
      <c r="E36" s="22"/>
      <c r="F36" s="22"/>
      <c r="L36" s="2"/>
    </row>
    <row r="37" spans="2:12" x14ac:dyDescent="0.25">
      <c r="B37" s="18" t="s">
        <v>5</v>
      </c>
      <c r="C37" s="45">
        <v>1.2</v>
      </c>
      <c r="D37" s="22">
        <f t="shared" ref="D37:E41" si="2">D9+D23</f>
        <v>612128141.26999998</v>
      </c>
      <c r="E37" s="22">
        <f t="shared" si="2"/>
        <v>291805825.53000003</v>
      </c>
      <c r="F37" s="22">
        <f t="shared" ref="F37:F41" si="3">SUM(D37:E37)</f>
        <v>903933966.79999995</v>
      </c>
      <c r="I37" s="1"/>
    </row>
    <row r="38" spans="2:12" x14ac:dyDescent="0.25">
      <c r="B38" s="18" t="s">
        <v>6</v>
      </c>
      <c r="C38" s="45">
        <v>1.2</v>
      </c>
      <c r="D38" s="22">
        <f t="shared" si="2"/>
        <v>488539908.13999999</v>
      </c>
      <c r="E38" s="22">
        <f t="shared" si="2"/>
        <v>0</v>
      </c>
      <c r="F38" s="22">
        <f t="shared" si="3"/>
        <v>488539908.13999999</v>
      </c>
    </row>
    <row r="39" spans="2:12" x14ac:dyDescent="0.25">
      <c r="B39" s="18" t="s">
        <v>37</v>
      </c>
      <c r="C39" s="45">
        <v>1.2</v>
      </c>
      <c r="D39" s="19">
        <f t="shared" si="2"/>
        <v>267870789.84999999</v>
      </c>
      <c r="E39" s="19">
        <f t="shared" si="2"/>
        <v>0</v>
      </c>
      <c r="F39" s="19">
        <f t="shared" si="3"/>
        <v>267870789.84999999</v>
      </c>
    </row>
    <row r="40" spans="2:12" x14ac:dyDescent="0.25">
      <c r="B40" s="18" t="s">
        <v>43</v>
      </c>
      <c r="C40" s="45">
        <v>1.2</v>
      </c>
      <c r="D40" s="19">
        <f t="shared" si="2"/>
        <v>297653133.31</v>
      </c>
      <c r="E40" s="19">
        <f t="shared" si="2"/>
        <v>1304862.78</v>
      </c>
      <c r="F40" s="19">
        <f t="shared" si="3"/>
        <v>298957996.08999997</v>
      </c>
    </row>
    <row r="41" spans="2:12" x14ac:dyDescent="0.25">
      <c r="B41" s="18" t="s">
        <v>9</v>
      </c>
      <c r="C41" s="45">
        <v>1.2</v>
      </c>
      <c r="D41" s="22">
        <f t="shared" si="2"/>
        <v>210438595.61000001</v>
      </c>
      <c r="E41" s="22">
        <f t="shared" si="2"/>
        <v>23756291.399999999</v>
      </c>
      <c r="F41" s="22">
        <f t="shared" si="3"/>
        <v>234194887.01000002</v>
      </c>
    </row>
    <row r="42" spans="2:12" x14ac:dyDescent="0.25">
      <c r="B42" s="18"/>
      <c r="C42" s="18"/>
      <c r="D42" s="22"/>
      <c r="E42" s="22"/>
      <c r="F42" s="22"/>
    </row>
    <row r="43" spans="2:12" x14ac:dyDescent="0.25">
      <c r="B43" s="14" t="s">
        <v>28</v>
      </c>
      <c r="C43" s="40">
        <v>1.2</v>
      </c>
      <c r="D43" s="25">
        <f>SUM(D37:D42)</f>
        <v>1876630568.1799998</v>
      </c>
      <c r="E43" s="25">
        <f>SUM(E37:E42)</f>
        <v>316866979.70999998</v>
      </c>
      <c r="F43" s="25">
        <f>SUM(F37:F42)</f>
        <v>2193497547.8899999</v>
      </c>
    </row>
    <row r="44" spans="2:12" x14ac:dyDescent="0.25">
      <c r="B44" s="18" t="s">
        <v>39</v>
      </c>
      <c r="C44" s="45">
        <v>1.2</v>
      </c>
      <c r="D44" s="22">
        <f>D16+D30</f>
        <v>8173267</v>
      </c>
      <c r="E44" s="22">
        <f>E16+E30</f>
        <v>0</v>
      </c>
      <c r="F44" s="22">
        <f>SUM(D44:E44)</f>
        <v>8173267</v>
      </c>
    </row>
    <row r="45" spans="2:12" x14ac:dyDescent="0.25">
      <c r="B45" s="41" t="s">
        <v>40</v>
      </c>
      <c r="C45" s="46">
        <v>1.2</v>
      </c>
      <c r="D45" s="22">
        <f>D17+D31</f>
        <v>1589184829.1800001</v>
      </c>
      <c r="E45" s="22">
        <f>E17+E31</f>
        <v>316866979.70999998</v>
      </c>
      <c r="F45" s="22">
        <f>D45+E45</f>
        <v>1906051808.8900001</v>
      </c>
    </row>
    <row r="46" spans="2:12" x14ac:dyDescent="0.25">
      <c r="B46" s="18" t="s">
        <v>73</v>
      </c>
      <c r="C46" s="45">
        <v>1.2</v>
      </c>
      <c r="D46" s="22">
        <f>D18+D32</f>
        <v>99179854</v>
      </c>
      <c r="E46" s="22">
        <f t="shared" ref="E46:F46" si="4">E18+E32</f>
        <v>0</v>
      </c>
      <c r="F46" s="22">
        <f t="shared" si="4"/>
        <v>99179854</v>
      </c>
    </row>
    <row r="47" spans="2:12" x14ac:dyDescent="0.25">
      <c r="D47" s="47"/>
    </row>
  </sheetData>
  <phoneticPr fontId="0" type="noConversion"/>
  <printOptions horizontalCentered="1"/>
  <pageMargins left="0.78740157480314965" right="0.39370078740157483" top="0.98425196850393704" bottom="0.98425196850393704" header="0.51181102362204722" footer="0.51181102362204722"/>
  <pageSetup paperSize="9" scale="88" orientation="portrait" horizontalDpi="300" verticalDpi="300" r:id="rId1"/>
  <headerFooter alignWithMargins="0">
    <oddHeader>&amp;RPříloha č.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5"/>
  <sheetViews>
    <sheetView tabSelected="1" zoomScaleNormal="100" workbookViewId="0">
      <selection activeCell="R11" sqref="R11"/>
    </sheetView>
  </sheetViews>
  <sheetFormatPr defaultRowHeight="13.2" x14ac:dyDescent="0.25"/>
  <cols>
    <col min="1" max="1" width="3.33203125" style="48" customWidth="1"/>
    <col min="2" max="2" width="29.33203125" customWidth="1"/>
    <col min="3" max="3" width="12.5546875" style="1" customWidth="1"/>
    <col min="4" max="4" width="11.33203125" style="1" customWidth="1"/>
    <col min="5" max="5" width="12.109375" style="1" customWidth="1"/>
    <col min="6" max="6" width="11.6640625" style="1" customWidth="1"/>
    <col min="7" max="7" width="13.44140625" style="1" customWidth="1"/>
    <col min="8" max="8" width="14" style="1" customWidth="1"/>
    <col min="9" max="9" width="6.6640625" style="2" customWidth="1"/>
    <col min="10" max="10" width="11.109375" style="1" customWidth="1"/>
    <col min="11" max="11" width="13.5546875" customWidth="1"/>
    <col min="12" max="12" width="10.109375" bestFit="1" customWidth="1"/>
    <col min="13" max="13" width="10" bestFit="1" customWidth="1"/>
    <col min="14" max="14" width="10.109375" bestFit="1" customWidth="1"/>
    <col min="15" max="15" width="11.33203125" bestFit="1" customWidth="1"/>
    <col min="17" max="20" width="9.33203125" bestFit="1" customWidth="1"/>
  </cols>
  <sheetData>
    <row r="1" spans="1:14" ht="16.5" customHeight="1" x14ac:dyDescent="0.3">
      <c r="B1" s="28" t="s">
        <v>44</v>
      </c>
      <c r="C1" s="49"/>
      <c r="D1" s="49"/>
      <c r="E1" s="49"/>
      <c r="F1" s="49"/>
      <c r="G1" s="49"/>
      <c r="H1" s="49"/>
      <c r="I1" s="50"/>
      <c r="J1" s="49"/>
    </row>
    <row r="2" spans="1:14" x14ac:dyDescent="0.25">
      <c r="B2" s="7"/>
      <c r="C2" s="8"/>
      <c r="D2" s="8"/>
      <c r="E2" s="8"/>
      <c r="F2" s="8"/>
      <c r="G2" s="8"/>
      <c r="H2" s="8"/>
      <c r="I2" s="9"/>
      <c r="J2" s="8"/>
    </row>
    <row r="3" spans="1:14" ht="16.5" customHeight="1" x14ac:dyDescent="0.3">
      <c r="F3" s="51" t="s">
        <v>75</v>
      </c>
    </row>
    <row r="4" spans="1:14" ht="15" customHeight="1" x14ac:dyDescent="0.25">
      <c r="F4" s="11"/>
    </row>
    <row r="5" spans="1:14" ht="15.75" customHeight="1" x14ac:dyDescent="0.3">
      <c r="H5" s="12" t="s">
        <v>1</v>
      </c>
      <c r="K5" t="s">
        <v>2</v>
      </c>
    </row>
    <row r="6" spans="1:14" x14ac:dyDescent="0.25">
      <c r="J6" s="1" t="s">
        <v>45</v>
      </c>
    </row>
    <row r="7" spans="1:14" ht="25.5" customHeight="1" x14ac:dyDescent="0.25">
      <c r="A7" s="45"/>
      <c r="B7" s="14" t="s">
        <v>46</v>
      </c>
      <c r="C7" s="15" t="s">
        <v>5</v>
      </c>
      <c r="D7" s="15" t="s">
        <v>6</v>
      </c>
      <c r="E7" s="15" t="s">
        <v>7</v>
      </c>
      <c r="F7" s="16" t="s">
        <v>47</v>
      </c>
      <c r="G7" s="15" t="s">
        <v>9</v>
      </c>
      <c r="H7" s="15" t="s">
        <v>10</v>
      </c>
      <c r="I7" s="17" t="s">
        <v>11</v>
      </c>
      <c r="J7" s="15" t="s">
        <v>12</v>
      </c>
      <c r="K7" s="52" t="s">
        <v>13</v>
      </c>
      <c r="L7" s="52" t="s">
        <v>76</v>
      </c>
    </row>
    <row r="8" spans="1:14" x14ac:dyDescent="0.25">
      <c r="A8" s="45"/>
      <c r="B8" s="14"/>
      <c r="C8" s="53"/>
      <c r="D8" s="53"/>
      <c r="E8" s="53"/>
      <c r="F8" s="53"/>
      <c r="G8" s="53"/>
      <c r="H8" s="15"/>
      <c r="I8" s="17"/>
      <c r="J8" s="53"/>
      <c r="K8" s="22"/>
      <c r="L8" s="22"/>
    </row>
    <row r="9" spans="1:14" x14ac:dyDescent="0.25">
      <c r="A9" s="45">
        <v>12</v>
      </c>
      <c r="B9" s="18" t="s">
        <v>48</v>
      </c>
      <c r="C9" s="54">
        <v>0</v>
      </c>
      <c r="D9" s="54">
        <v>271750</v>
      </c>
      <c r="E9" s="22">
        <v>0</v>
      </c>
      <c r="F9" s="62">
        <f>739441.63+289200</f>
        <v>1028641.63</v>
      </c>
      <c r="G9" s="54">
        <v>24056787.23</v>
      </c>
      <c r="H9" s="22">
        <f t="shared" ref="H9:H26" si="0">SUM(C9:G9)</f>
        <v>25357178.859999999</v>
      </c>
      <c r="I9" s="20">
        <f t="shared" ref="I9:I26" si="1">H9/$H$28*100</f>
        <v>1.3512078130855549</v>
      </c>
      <c r="J9" s="54">
        <v>0</v>
      </c>
      <c r="K9" s="22">
        <v>15242178.859999999</v>
      </c>
      <c r="L9" s="22">
        <v>0</v>
      </c>
      <c r="N9" s="55"/>
    </row>
    <row r="10" spans="1:14" x14ac:dyDescent="0.25">
      <c r="A10" s="45">
        <v>13</v>
      </c>
      <c r="B10" s="18" t="s">
        <v>49</v>
      </c>
      <c r="C10" s="54">
        <v>95356132.069999993</v>
      </c>
      <c r="D10" s="54">
        <v>278361624.20999998</v>
      </c>
      <c r="E10" s="22">
        <v>5984869.8099999996</v>
      </c>
      <c r="F10" s="62">
        <f>19988257.21+16139061.54</f>
        <v>36127318.75</v>
      </c>
      <c r="G10" s="54">
        <v>87966776.159999996</v>
      </c>
      <c r="H10" s="22">
        <f t="shared" si="0"/>
        <v>503796721</v>
      </c>
      <c r="I10" s="20">
        <f t="shared" si="1"/>
        <v>26.845812358720867</v>
      </c>
      <c r="J10" s="54">
        <v>156974</v>
      </c>
      <c r="K10" s="22">
        <v>488315114</v>
      </c>
      <c r="L10" s="22">
        <v>0</v>
      </c>
      <c r="N10" s="55"/>
    </row>
    <row r="11" spans="1:14" x14ac:dyDescent="0.25">
      <c r="A11" s="45">
        <v>19</v>
      </c>
      <c r="B11" s="18" t="s">
        <v>50</v>
      </c>
      <c r="C11" s="22">
        <v>0</v>
      </c>
      <c r="D11" s="22">
        <v>0</v>
      </c>
      <c r="E11" s="22"/>
      <c r="F11" s="63">
        <v>0</v>
      </c>
      <c r="G11" s="22">
        <v>542000</v>
      </c>
      <c r="H11" s="22">
        <f t="shared" si="0"/>
        <v>542000</v>
      </c>
      <c r="I11" s="20">
        <f t="shared" si="1"/>
        <v>2.8881550220384838E-2</v>
      </c>
      <c r="J11" s="54">
        <v>0</v>
      </c>
      <c r="K11" s="22">
        <v>0</v>
      </c>
      <c r="L11" s="22">
        <v>0</v>
      </c>
      <c r="N11" s="55"/>
    </row>
    <row r="12" spans="1:14" x14ac:dyDescent="0.25">
      <c r="A12" s="45">
        <v>21</v>
      </c>
      <c r="B12" s="18" t="s">
        <v>51</v>
      </c>
      <c r="C12" s="54">
        <v>0</v>
      </c>
      <c r="D12" s="54">
        <v>0</v>
      </c>
      <c r="E12" s="22">
        <v>604500</v>
      </c>
      <c r="F12" s="64">
        <f>6393815.82+388282</f>
        <v>6782097.8200000003</v>
      </c>
      <c r="G12" s="54">
        <v>498699.2</v>
      </c>
      <c r="H12" s="22">
        <f t="shared" si="0"/>
        <v>7885297.0200000005</v>
      </c>
      <c r="I12" s="20">
        <f t="shared" si="1"/>
        <v>0.42018376731693902</v>
      </c>
      <c r="J12" s="54">
        <v>0</v>
      </c>
      <c r="K12" s="22">
        <v>7497015.0199999996</v>
      </c>
      <c r="L12" s="22">
        <v>0</v>
      </c>
      <c r="N12" s="55"/>
    </row>
    <row r="13" spans="1:14" x14ac:dyDescent="0.25">
      <c r="A13" s="45">
        <v>22</v>
      </c>
      <c r="B13" s="18" t="s">
        <v>52</v>
      </c>
      <c r="C13" s="54">
        <v>0</v>
      </c>
      <c r="D13" s="54">
        <v>1288561.3899999999</v>
      </c>
      <c r="E13" s="22">
        <v>5041125.57</v>
      </c>
      <c r="F13" s="62">
        <f>19204985.95+7301396.2</f>
        <v>26506382.149999999</v>
      </c>
      <c r="G13" s="54">
        <v>483843.54</v>
      </c>
      <c r="H13" s="22">
        <f t="shared" si="0"/>
        <v>33319912.649999999</v>
      </c>
      <c r="I13" s="20">
        <f t="shared" si="1"/>
        <v>1.7755179530254814</v>
      </c>
      <c r="J13" s="54">
        <v>0</v>
      </c>
      <c r="K13" s="22">
        <v>26056466.649999999</v>
      </c>
      <c r="L13" s="22">
        <v>0</v>
      </c>
      <c r="N13" s="55"/>
    </row>
    <row r="14" spans="1:14" x14ac:dyDescent="0.25">
      <c r="A14" s="45">
        <v>23</v>
      </c>
      <c r="B14" s="18" t="s">
        <v>53</v>
      </c>
      <c r="C14" s="54">
        <v>0</v>
      </c>
      <c r="D14" s="54">
        <v>0</v>
      </c>
      <c r="E14" s="22">
        <v>442550.01</v>
      </c>
      <c r="F14" s="64">
        <f>253117.69+75911</f>
        <v>329028.69</v>
      </c>
      <c r="G14" s="54">
        <v>0</v>
      </c>
      <c r="H14" s="22">
        <f t="shared" si="0"/>
        <v>771578.7</v>
      </c>
      <c r="I14" s="20">
        <f t="shared" si="1"/>
        <v>4.1115108806327023E-2</v>
      </c>
      <c r="J14" s="54">
        <v>0</v>
      </c>
      <c r="K14" s="22">
        <v>695667.7</v>
      </c>
      <c r="L14" s="22">
        <v>0</v>
      </c>
      <c r="N14" s="55"/>
    </row>
    <row r="15" spans="1:14" x14ac:dyDescent="0.25">
      <c r="A15" s="45">
        <v>29</v>
      </c>
      <c r="B15" s="18" t="s">
        <v>54</v>
      </c>
      <c r="C15" s="54">
        <v>4389388.58</v>
      </c>
      <c r="D15" s="54">
        <v>231162</v>
      </c>
      <c r="E15" s="22"/>
      <c r="F15" s="62">
        <f>1631371+1123722</f>
        <v>2755093</v>
      </c>
      <c r="G15" s="54">
        <v>69411.649999999994</v>
      </c>
      <c r="H15" s="22">
        <f t="shared" si="0"/>
        <v>7445055.2300000004</v>
      </c>
      <c r="I15" s="20">
        <f t="shared" si="1"/>
        <v>0.39672460612321736</v>
      </c>
      <c r="J15" s="54">
        <v>0</v>
      </c>
      <c r="K15" s="22">
        <v>3031427.23</v>
      </c>
      <c r="L15" s="22">
        <v>0</v>
      </c>
      <c r="N15" s="55"/>
    </row>
    <row r="16" spans="1:14" x14ac:dyDescent="0.25">
      <c r="A16" s="45">
        <v>31</v>
      </c>
      <c r="B16" s="18" t="s">
        <v>55</v>
      </c>
      <c r="C16" s="54">
        <v>0</v>
      </c>
      <c r="D16" s="54">
        <v>0</v>
      </c>
      <c r="E16" s="22"/>
      <c r="F16" s="62">
        <v>21724808</v>
      </c>
      <c r="G16" s="54">
        <v>0</v>
      </c>
      <c r="H16" s="22">
        <f t="shared" si="0"/>
        <v>21724808</v>
      </c>
      <c r="I16" s="20">
        <f t="shared" si="1"/>
        <v>1.1576496923989268</v>
      </c>
      <c r="J16" s="54">
        <v>0</v>
      </c>
      <c r="K16" s="22">
        <v>0</v>
      </c>
      <c r="L16" s="22">
        <v>0</v>
      </c>
      <c r="N16" s="55"/>
    </row>
    <row r="17" spans="1:15" x14ac:dyDescent="0.25">
      <c r="A17" s="45">
        <v>39</v>
      </c>
      <c r="B17" s="18" t="s">
        <v>56</v>
      </c>
      <c r="C17" s="54">
        <v>0</v>
      </c>
      <c r="D17" s="54">
        <v>0</v>
      </c>
      <c r="E17" s="22">
        <v>0</v>
      </c>
      <c r="F17" s="62">
        <v>12640</v>
      </c>
      <c r="G17" s="54">
        <v>0</v>
      </c>
      <c r="H17" s="22">
        <f t="shared" si="0"/>
        <v>12640</v>
      </c>
      <c r="I17" s="20">
        <f t="shared" si="1"/>
        <v>6.7354759185546929E-4</v>
      </c>
      <c r="J17" s="54">
        <v>0</v>
      </c>
      <c r="K17" s="22">
        <v>0</v>
      </c>
      <c r="L17" s="22">
        <v>0</v>
      </c>
      <c r="M17" s="54"/>
      <c r="N17" s="55"/>
      <c r="O17" s="1"/>
    </row>
    <row r="18" spans="1:15" x14ac:dyDescent="0.25">
      <c r="A18" s="45">
        <v>41</v>
      </c>
      <c r="B18" s="18" t="s">
        <v>57</v>
      </c>
      <c r="C18" s="1">
        <v>359028900.73000002</v>
      </c>
      <c r="D18" s="54">
        <v>28616503.010000002</v>
      </c>
      <c r="E18" s="22">
        <v>213696596.63999999</v>
      </c>
      <c r="F18" s="62">
        <f>2755447.09+108831844.89+3298511.15</f>
        <v>114885803.13000001</v>
      </c>
      <c r="G18" s="54">
        <v>83592902.540000007</v>
      </c>
      <c r="H18" s="22">
        <f t="shared" si="0"/>
        <v>799820706.04999995</v>
      </c>
      <c r="I18" s="20">
        <f t="shared" si="1"/>
        <v>42.620040385768881</v>
      </c>
      <c r="J18" s="54">
        <v>8016293</v>
      </c>
      <c r="K18" s="22">
        <v>772400338.96000004</v>
      </c>
      <c r="L18" s="22">
        <v>0</v>
      </c>
      <c r="N18" s="55"/>
    </row>
    <row r="19" spans="1:15" x14ac:dyDescent="0.25">
      <c r="A19" s="45">
        <v>42</v>
      </c>
      <c r="B19" s="18" t="s">
        <v>58</v>
      </c>
      <c r="C19" s="54">
        <v>0</v>
      </c>
      <c r="D19" s="54">
        <v>0</v>
      </c>
      <c r="E19" s="22">
        <v>19410975.420000002</v>
      </c>
      <c r="F19" s="1">
        <v>8660247.0800000001</v>
      </c>
      <c r="G19" s="54">
        <v>0</v>
      </c>
      <c r="H19" s="22">
        <f t="shared" si="0"/>
        <v>28071222.5</v>
      </c>
      <c r="I19" s="20">
        <f t="shared" si="1"/>
        <v>1.495831037603961</v>
      </c>
      <c r="J19" s="54">
        <v>0</v>
      </c>
      <c r="K19" s="22">
        <v>28071222.5</v>
      </c>
      <c r="L19" s="22">
        <v>0</v>
      </c>
      <c r="N19" s="55"/>
    </row>
    <row r="20" spans="1:15" x14ac:dyDescent="0.25">
      <c r="A20" s="45">
        <v>49</v>
      </c>
      <c r="B20" s="18" t="s">
        <v>59</v>
      </c>
      <c r="C20" s="54">
        <v>147303809.38999999</v>
      </c>
      <c r="D20" s="54">
        <v>1146039.75</v>
      </c>
      <c r="E20" s="22">
        <v>0</v>
      </c>
      <c r="F20" s="62">
        <v>890991.21</v>
      </c>
      <c r="G20" s="54">
        <v>10290722.32</v>
      </c>
      <c r="H20" s="22">
        <f t="shared" si="0"/>
        <v>159631562.66999999</v>
      </c>
      <c r="I20" s="20">
        <f t="shared" si="1"/>
        <v>8.506285966812019</v>
      </c>
      <c r="J20" s="54">
        <v>0</v>
      </c>
      <c r="K20" s="22">
        <v>151031353.66999999</v>
      </c>
      <c r="L20" s="22">
        <v>0</v>
      </c>
      <c r="M20" s="57"/>
      <c r="N20" s="55"/>
      <c r="O20" s="1"/>
    </row>
    <row r="21" spans="1:15" x14ac:dyDescent="0.25">
      <c r="A21" s="45">
        <v>50</v>
      </c>
      <c r="B21" s="18" t="s">
        <v>60</v>
      </c>
      <c r="C21" s="54">
        <v>2340612.5</v>
      </c>
      <c r="D21" s="54">
        <f>111697.45+3792257.79</f>
        <v>3903955.24</v>
      </c>
      <c r="E21" s="22">
        <f>1096959.42+20538788.67</f>
        <v>21635748.090000004</v>
      </c>
      <c r="F21" s="62">
        <f>25665423.55+9995529.8+1339791+615947.41</f>
        <v>37616691.759999998</v>
      </c>
      <c r="G21" s="54">
        <v>2496992.9900000002</v>
      </c>
      <c r="H21" s="22">
        <f t="shared" si="0"/>
        <v>67994000.579999998</v>
      </c>
      <c r="I21" s="20">
        <f t="shared" si="1"/>
        <v>3.6231958347530369</v>
      </c>
      <c r="J21" s="54">
        <v>0</v>
      </c>
      <c r="K21" s="22">
        <v>63086481.670000002</v>
      </c>
      <c r="L21" s="22">
        <v>0</v>
      </c>
      <c r="N21" s="55"/>
    </row>
    <row r="22" spans="1:15" x14ac:dyDescent="0.25">
      <c r="A22" s="45">
        <v>51</v>
      </c>
      <c r="B22" s="18" t="s">
        <v>61</v>
      </c>
      <c r="C22" s="54">
        <v>0</v>
      </c>
      <c r="D22" s="54">
        <v>142.54</v>
      </c>
      <c r="E22" s="22">
        <v>221722.88</v>
      </c>
      <c r="F22" s="62">
        <f>279335.97+6201.45</f>
        <v>285537.42</v>
      </c>
      <c r="G22" s="54">
        <v>0</v>
      </c>
      <c r="H22" s="22">
        <f t="shared" si="0"/>
        <v>507402.83999999997</v>
      </c>
      <c r="I22" s="20">
        <f t="shared" si="1"/>
        <v>2.7037971596726735E-2</v>
      </c>
      <c r="J22" s="54">
        <v>0</v>
      </c>
      <c r="K22" s="22">
        <v>507402.84</v>
      </c>
      <c r="L22" s="22">
        <v>0</v>
      </c>
      <c r="N22" s="55"/>
    </row>
    <row r="23" spans="1:15" x14ac:dyDescent="0.25">
      <c r="A23" s="45">
        <v>52</v>
      </c>
      <c r="B23" s="18" t="s">
        <v>62</v>
      </c>
      <c r="C23" s="54">
        <v>0</v>
      </c>
      <c r="D23" s="54">
        <v>270680</v>
      </c>
      <c r="E23" s="22">
        <v>818056.43</v>
      </c>
      <c r="F23" s="62">
        <f>79117.61+1165458+2683447</f>
        <v>3928022.6100000003</v>
      </c>
      <c r="G23" s="54">
        <v>97959.98</v>
      </c>
      <c r="H23" s="22">
        <f t="shared" si="0"/>
        <v>5114719.0200000014</v>
      </c>
      <c r="I23" s="20">
        <f t="shared" si="1"/>
        <v>0.27254799675145308</v>
      </c>
      <c r="J23" s="54">
        <v>0</v>
      </c>
      <c r="K23" s="22">
        <v>1265814.02</v>
      </c>
      <c r="L23" s="22">
        <v>0</v>
      </c>
      <c r="N23" s="55"/>
    </row>
    <row r="24" spans="1:15" x14ac:dyDescent="0.25">
      <c r="A24" s="45">
        <v>53</v>
      </c>
      <c r="B24" s="18" t="s">
        <v>63</v>
      </c>
      <c r="C24" s="54">
        <v>0</v>
      </c>
      <c r="D24" s="54">
        <v>0</v>
      </c>
      <c r="E24" s="22">
        <v>0</v>
      </c>
      <c r="F24" s="62">
        <v>0</v>
      </c>
      <c r="G24" s="54">
        <v>0</v>
      </c>
      <c r="H24" s="22">
        <f t="shared" si="0"/>
        <v>0</v>
      </c>
      <c r="I24" s="20">
        <f t="shared" si="1"/>
        <v>0</v>
      </c>
      <c r="J24" s="54">
        <v>0</v>
      </c>
      <c r="K24" s="22">
        <v>0</v>
      </c>
      <c r="L24" s="22">
        <v>0</v>
      </c>
      <c r="N24" s="55"/>
    </row>
    <row r="25" spans="1:15" x14ac:dyDescent="0.25">
      <c r="A25" s="45">
        <v>59</v>
      </c>
      <c r="B25" s="18" t="s">
        <v>64</v>
      </c>
      <c r="C25" s="54">
        <v>3709298</v>
      </c>
      <c r="D25" s="54">
        <v>0</v>
      </c>
      <c r="E25" s="22">
        <v>0</v>
      </c>
      <c r="F25" s="56">
        <v>4135484</v>
      </c>
      <c r="G25" s="54">
        <v>0</v>
      </c>
      <c r="H25" s="22">
        <f t="shared" si="0"/>
        <v>7844782</v>
      </c>
      <c r="I25" s="20">
        <f t="shared" si="1"/>
        <v>0.41802484372872883</v>
      </c>
      <c r="J25" s="54">
        <v>0</v>
      </c>
      <c r="K25" s="22">
        <v>0</v>
      </c>
      <c r="L25" s="22">
        <v>0</v>
      </c>
      <c r="N25" s="55"/>
    </row>
    <row r="26" spans="1:15" x14ac:dyDescent="0.25">
      <c r="A26" s="45">
        <v>60</v>
      </c>
      <c r="B26" s="18" t="s">
        <v>65</v>
      </c>
      <c r="C26" s="54">
        <v>0</v>
      </c>
      <c r="D26" s="54">
        <v>174449490</v>
      </c>
      <c r="E26" s="22">
        <v>14645</v>
      </c>
      <c r="F26" s="62">
        <f>30550829.39+1433516.67</f>
        <v>31984346.060000002</v>
      </c>
      <c r="G26" s="54">
        <v>342500</v>
      </c>
      <c r="H26" s="22">
        <f t="shared" si="0"/>
        <v>206790981.06</v>
      </c>
      <c r="I26" s="20">
        <f t="shared" si="1"/>
        <v>11.019269565695646</v>
      </c>
      <c r="J26" s="54">
        <v>0</v>
      </c>
      <c r="K26" s="22">
        <v>31984346.059999999</v>
      </c>
      <c r="L26" s="22">
        <v>99179854</v>
      </c>
      <c r="N26" s="55"/>
    </row>
    <row r="27" spans="1:15" x14ac:dyDescent="0.25">
      <c r="A27" s="45"/>
      <c r="B27" s="18"/>
      <c r="C27" s="22"/>
      <c r="D27" s="22"/>
      <c r="E27" s="19"/>
      <c r="F27" s="22"/>
      <c r="G27" s="22"/>
      <c r="H27" s="22"/>
      <c r="I27" s="20"/>
      <c r="J27" s="22"/>
      <c r="K27" s="22"/>
      <c r="L27" s="22"/>
    </row>
    <row r="28" spans="1:15" x14ac:dyDescent="0.25">
      <c r="A28" s="45"/>
      <c r="B28" s="14" t="s">
        <v>28</v>
      </c>
      <c r="C28" s="25">
        <f>SUM(C9:C27)</f>
        <v>612128141.26999998</v>
      </c>
      <c r="D28" s="25">
        <f>SUM(D9:D27)</f>
        <v>488539908.13999999</v>
      </c>
      <c r="E28" s="25">
        <f>SUM(E9:E27)</f>
        <v>267870789.84999999</v>
      </c>
      <c r="F28" s="25">
        <f>SUM(F9:F27)</f>
        <v>297653133.31000006</v>
      </c>
      <c r="G28" s="25">
        <f>SUM(G9:G27)</f>
        <v>210438595.61000001</v>
      </c>
      <c r="H28" s="25">
        <f>SUM(C28:G28)</f>
        <v>1876630568.1799998</v>
      </c>
      <c r="I28" s="25">
        <f>SUM(I9:I27)</f>
        <v>100.00000000000001</v>
      </c>
      <c r="J28" s="25">
        <f>SUM(J9:J27)</f>
        <v>8173267</v>
      </c>
      <c r="K28" s="26">
        <f>SUM(K9:K26)</f>
        <v>1589184829.1800001</v>
      </c>
      <c r="L28" s="26">
        <f>SUM(L9:L26)</f>
        <v>99179854</v>
      </c>
    </row>
    <row r="29" spans="1:15" x14ac:dyDescent="0.25">
      <c r="A29" s="45"/>
      <c r="B29" s="18" t="s">
        <v>11</v>
      </c>
      <c r="C29" s="58">
        <f>C28/H28*100</f>
        <v>32.618467995203559</v>
      </c>
      <c r="D29" s="58">
        <f>D28/H28*100</f>
        <v>26.032822678242816</v>
      </c>
      <c r="E29" s="58">
        <f>E28/H28*100</f>
        <v>14.274028910750792</v>
      </c>
      <c r="F29" s="58">
        <f>F28/H28*100</f>
        <v>15.861040439017843</v>
      </c>
      <c r="G29" s="58">
        <f>G28/H28*100</f>
        <v>11.213639976785004</v>
      </c>
      <c r="H29" s="58">
        <f>H28/H28*100</f>
        <v>100</v>
      </c>
      <c r="I29" s="58"/>
      <c r="J29" s="58">
        <f>J28/H28*100</f>
        <v>0.4355288216330519</v>
      </c>
      <c r="K29" s="58">
        <f>K28/$H$28*100</f>
        <v>84.682880910398296</v>
      </c>
      <c r="L29" s="58">
        <f>L28/$H$28*100</f>
        <v>5.2849961884712844</v>
      </c>
    </row>
    <row r="31" spans="1:15" x14ac:dyDescent="0.25">
      <c r="C31" s="59"/>
    </row>
    <row r="33" spans="1:12" ht="15.75" customHeight="1" x14ac:dyDescent="0.3">
      <c r="H33" s="12" t="s">
        <v>29</v>
      </c>
      <c r="K33" t="s">
        <v>2</v>
      </c>
    </row>
    <row r="34" spans="1:12" x14ac:dyDescent="0.25">
      <c r="J34" s="1" t="s">
        <v>3</v>
      </c>
    </row>
    <row r="35" spans="1:12" ht="25.5" customHeight="1" x14ac:dyDescent="0.25">
      <c r="A35" s="45"/>
      <c r="B35" s="14" t="s">
        <v>46</v>
      </c>
      <c r="C35" s="15" t="s">
        <v>5</v>
      </c>
      <c r="D35" s="15" t="s">
        <v>6</v>
      </c>
      <c r="E35" s="15" t="s">
        <v>7</v>
      </c>
      <c r="F35" s="16" t="s">
        <v>47</v>
      </c>
      <c r="G35" s="15" t="s">
        <v>9</v>
      </c>
      <c r="H35" s="15" t="s">
        <v>10</v>
      </c>
      <c r="I35" s="17" t="s">
        <v>11</v>
      </c>
      <c r="J35" s="15" t="s">
        <v>66</v>
      </c>
      <c r="K35" s="52" t="s">
        <v>13</v>
      </c>
      <c r="L35" s="52" t="s">
        <v>76</v>
      </c>
    </row>
    <row r="36" spans="1:12" x14ac:dyDescent="0.25">
      <c r="A36" s="45"/>
      <c r="B36" s="14"/>
      <c r="C36" s="53"/>
      <c r="D36" s="53"/>
      <c r="E36" s="53"/>
      <c r="F36" s="53"/>
      <c r="G36" s="53"/>
      <c r="H36" s="15"/>
      <c r="I36" s="17"/>
      <c r="J36" s="53"/>
      <c r="K36" s="22"/>
      <c r="L36" s="22"/>
    </row>
    <row r="37" spans="1:12" x14ac:dyDescent="0.25">
      <c r="A37" s="45">
        <v>12</v>
      </c>
      <c r="B37" s="18" t="s">
        <v>48</v>
      </c>
      <c r="C37" s="54">
        <v>0</v>
      </c>
      <c r="D37" s="54">
        <v>0</v>
      </c>
      <c r="E37" s="54">
        <v>0</v>
      </c>
      <c r="F37" s="54">
        <v>0</v>
      </c>
      <c r="G37" s="54">
        <v>0</v>
      </c>
      <c r="H37" s="22">
        <f t="shared" ref="H37:H54" si="2">SUM(C37:G37)</f>
        <v>0</v>
      </c>
      <c r="I37" s="20">
        <f t="shared" ref="I37:I54" si="3">H37/$H$56*100</f>
        <v>0</v>
      </c>
      <c r="J37" s="54">
        <v>0</v>
      </c>
      <c r="K37" s="60">
        <v>0</v>
      </c>
      <c r="L37" s="60">
        <v>0</v>
      </c>
    </row>
    <row r="38" spans="1:12" x14ac:dyDescent="0.25">
      <c r="A38" s="45">
        <v>13</v>
      </c>
      <c r="B38" s="18" t="s">
        <v>49</v>
      </c>
      <c r="C38" s="54">
        <v>49472156.710000001</v>
      </c>
      <c r="D38" s="54">
        <v>0</v>
      </c>
      <c r="E38" s="54">
        <v>0</v>
      </c>
      <c r="F38" s="54">
        <v>0</v>
      </c>
      <c r="G38" s="54">
        <v>0</v>
      </c>
      <c r="H38" s="22">
        <f t="shared" si="2"/>
        <v>49472156.710000001</v>
      </c>
      <c r="I38" s="20">
        <f t="shared" si="3"/>
        <v>15.61291010987558</v>
      </c>
      <c r="J38" s="1">
        <v>0</v>
      </c>
      <c r="K38" s="60">
        <v>49472156.710000001</v>
      </c>
      <c r="L38" s="60">
        <v>0</v>
      </c>
    </row>
    <row r="39" spans="1:12" x14ac:dyDescent="0.25">
      <c r="A39" s="45">
        <v>19</v>
      </c>
      <c r="B39" s="18" t="s">
        <v>50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22">
        <f t="shared" si="2"/>
        <v>0</v>
      </c>
      <c r="I39" s="20">
        <f t="shared" si="3"/>
        <v>0</v>
      </c>
      <c r="J39" s="54">
        <v>0</v>
      </c>
      <c r="K39" s="60">
        <v>0</v>
      </c>
      <c r="L39" s="60">
        <v>0</v>
      </c>
    </row>
    <row r="40" spans="1:12" x14ac:dyDescent="0.25">
      <c r="A40" s="45">
        <v>21</v>
      </c>
      <c r="B40" s="18" t="s">
        <v>51</v>
      </c>
      <c r="C40" s="54">
        <v>0</v>
      </c>
      <c r="D40" s="54">
        <v>0</v>
      </c>
      <c r="E40" s="54">
        <v>0</v>
      </c>
      <c r="F40" s="54">
        <v>0</v>
      </c>
      <c r="G40" s="54">
        <v>0</v>
      </c>
      <c r="H40" s="22">
        <f t="shared" si="2"/>
        <v>0</v>
      </c>
      <c r="I40" s="20">
        <f t="shared" si="3"/>
        <v>0</v>
      </c>
      <c r="J40" s="54">
        <v>0</v>
      </c>
      <c r="K40" s="60">
        <v>0</v>
      </c>
      <c r="L40" s="60">
        <v>0</v>
      </c>
    </row>
    <row r="41" spans="1:12" x14ac:dyDescent="0.25">
      <c r="A41" s="45">
        <v>22</v>
      </c>
      <c r="B41" s="18" t="s">
        <v>52</v>
      </c>
      <c r="C41" s="54">
        <v>0</v>
      </c>
      <c r="D41" s="54">
        <v>0</v>
      </c>
      <c r="E41" s="54">
        <v>0</v>
      </c>
      <c r="F41" s="54">
        <v>0</v>
      </c>
      <c r="G41" s="54">
        <v>0</v>
      </c>
      <c r="H41" s="22">
        <f t="shared" si="2"/>
        <v>0</v>
      </c>
      <c r="I41" s="20">
        <f t="shared" si="3"/>
        <v>0</v>
      </c>
      <c r="J41" s="54">
        <v>0</v>
      </c>
      <c r="K41" s="60">
        <v>0</v>
      </c>
      <c r="L41" s="60">
        <v>0</v>
      </c>
    </row>
    <row r="42" spans="1:12" x14ac:dyDescent="0.25">
      <c r="A42" s="45">
        <v>23</v>
      </c>
      <c r="B42" s="18" t="s">
        <v>53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22">
        <f t="shared" si="2"/>
        <v>0</v>
      </c>
      <c r="I42" s="20">
        <f t="shared" si="3"/>
        <v>0</v>
      </c>
      <c r="J42" s="54">
        <v>0</v>
      </c>
      <c r="K42" s="60">
        <v>0</v>
      </c>
      <c r="L42" s="60">
        <v>0</v>
      </c>
    </row>
    <row r="43" spans="1:12" x14ac:dyDescent="0.25">
      <c r="A43" s="45">
        <v>29</v>
      </c>
      <c r="B43" s="18" t="s">
        <v>54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22">
        <f t="shared" si="2"/>
        <v>0</v>
      </c>
      <c r="I43" s="20">
        <f t="shared" si="3"/>
        <v>0</v>
      </c>
      <c r="J43" s="54">
        <v>0</v>
      </c>
      <c r="K43" s="60">
        <v>0</v>
      </c>
      <c r="L43" s="60">
        <v>0</v>
      </c>
    </row>
    <row r="44" spans="1:12" x14ac:dyDescent="0.25">
      <c r="A44" s="45">
        <v>31</v>
      </c>
      <c r="B44" s="18" t="s">
        <v>55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22">
        <f t="shared" si="2"/>
        <v>0</v>
      </c>
      <c r="I44" s="20">
        <f t="shared" si="3"/>
        <v>0</v>
      </c>
      <c r="J44" s="54">
        <v>0</v>
      </c>
      <c r="K44" s="60">
        <v>0</v>
      </c>
      <c r="L44" s="60">
        <v>0</v>
      </c>
    </row>
    <row r="45" spans="1:12" x14ac:dyDescent="0.25">
      <c r="A45" s="45">
        <v>39</v>
      </c>
      <c r="B45" s="18" t="s">
        <v>56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22">
        <f t="shared" si="2"/>
        <v>0</v>
      </c>
      <c r="I45" s="20">
        <f t="shared" si="3"/>
        <v>0</v>
      </c>
      <c r="J45" s="54">
        <v>0</v>
      </c>
      <c r="K45" s="60">
        <v>0</v>
      </c>
      <c r="L45" s="60">
        <v>0</v>
      </c>
    </row>
    <row r="46" spans="1:12" x14ac:dyDescent="0.25">
      <c r="A46" s="45">
        <v>41</v>
      </c>
      <c r="B46" s="18" t="s">
        <v>57</v>
      </c>
      <c r="C46" s="54">
        <v>148657189.43000001</v>
      </c>
      <c r="D46" s="54">
        <v>0</v>
      </c>
      <c r="E46" s="54">
        <v>0</v>
      </c>
      <c r="F46" s="54">
        <v>1304862.78</v>
      </c>
      <c r="G46" s="54">
        <v>23756291.399999999</v>
      </c>
      <c r="H46" s="22">
        <f t="shared" si="2"/>
        <v>173718343.61000001</v>
      </c>
      <c r="I46" s="20">
        <f t="shared" si="3"/>
        <v>54.823744578557488</v>
      </c>
      <c r="J46" s="22">
        <v>0</v>
      </c>
      <c r="K46" s="60">
        <v>173718343.61000001</v>
      </c>
      <c r="L46" s="60">
        <v>0</v>
      </c>
    </row>
    <row r="47" spans="1:12" x14ac:dyDescent="0.25">
      <c r="A47" s="45">
        <v>42</v>
      </c>
      <c r="B47" s="18" t="s">
        <v>58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22">
        <f t="shared" si="2"/>
        <v>0</v>
      </c>
      <c r="I47" s="20">
        <f t="shared" si="3"/>
        <v>0</v>
      </c>
      <c r="J47" s="54">
        <v>0</v>
      </c>
      <c r="K47" s="60">
        <v>0</v>
      </c>
      <c r="L47" s="60">
        <v>0</v>
      </c>
    </row>
    <row r="48" spans="1:12" x14ac:dyDescent="0.25">
      <c r="A48" s="45">
        <v>49</v>
      </c>
      <c r="B48" s="18" t="s">
        <v>59</v>
      </c>
      <c r="C48" s="54">
        <v>93676479.390000001</v>
      </c>
      <c r="D48" s="54">
        <v>0</v>
      </c>
      <c r="E48" s="54">
        <v>0</v>
      </c>
      <c r="F48" s="54">
        <v>0</v>
      </c>
      <c r="G48" s="54">
        <v>0</v>
      </c>
      <c r="H48" s="22">
        <f t="shared" si="2"/>
        <v>93676479.390000001</v>
      </c>
      <c r="I48" s="20">
        <f t="shared" si="3"/>
        <v>29.56334531156692</v>
      </c>
      <c r="J48" s="54">
        <v>0</v>
      </c>
      <c r="K48" s="60">
        <v>93676479.390000001</v>
      </c>
      <c r="L48" s="60">
        <v>0</v>
      </c>
    </row>
    <row r="49" spans="1:12" x14ac:dyDescent="0.25">
      <c r="A49" s="45">
        <v>50</v>
      </c>
      <c r="B49" s="18" t="s">
        <v>60</v>
      </c>
      <c r="C49" s="54">
        <v>0</v>
      </c>
      <c r="D49" s="54">
        <v>0</v>
      </c>
      <c r="E49" s="54">
        <v>0</v>
      </c>
      <c r="F49" s="54">
        <v>0</v>
      </c>
      <c r="G49" s="54">
        <v>0</v>
      </c>
      <c r="H49" s="22">
        <f t="shared" si="2"/>
        <v>0</v>
      </c>
      <c r="I49" s="20">
        <f t="shared" si="3"/>
        <v>0</v>
      </c>
      <c r="J49" s="54">
        <v>0</v>
      </c>
      <c r="K49" s="60">
        <v>0</v>
      </c>
      <c r="L49" s="60">
        <v>0</v>
      </c>
    </row>
    <row r="50" spans="1:12" x14ac:dyDescent="0.25">
      <c r="A50" s="45">
        <v>51</v>
      </c>
      <c r="B50" s="18" t="s">
        <v>61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22">
        <f t="shared" si="2"/>
        <v>0</v>
      </c>
      <c r="I50" s="20">
        <f t="shared" si="3"/>
        <v>0</v>
      </c>
      <c r="J50" s="54">
        <v>0</v>
      </c>
      <c r="K50" s="60">
        <v>0</v>
      </c>
      <c r="L50" s="60">
        <v>0</v>
      </c>
    </row>
    <row r="51" spans="1:12" x14ac:dyDescent="0.25">
      <c r="A51" s="45">
        <v>52</v>
      </c>
      <c r="B51" s="18" t="s">
        <v>62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22">
        <f t="shared" si="2"/>
        <v>0</v>
      </c>
      <c r="I51" s="20">
        <f t="shared" si="3"/>
        <v>0</v>
      </c>
      <c r="J51" s="54">
        <v>0</v>
      </c>
      <c r="K51" s="60">
        <v>0</v>
      </c>
      <c r="L51" s="60">
        <v>0</v>
      </c>
    </row>
    <row r="52" spans="1:12" x14ac:dyDescent="0.25">
      <c r="A52" s="45">
        <v>53</v>
      </c>
      <c r="B52" s="18" t="s">
        <v>67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22">
        <f t="shared" si="2"/>
        <v>0</v>
      </c>
      <c r="I52" s="20">
        <f t="shared" si="3"/>
        <v>0</v>
      </c>
      <c r="J52" s="54">
        <v>0</v>
      </c>
      <c r="K52" s="60">
        <v>0</v>
      </c>
      <c r="L52" s="60">
        <v>0</v>
      </c>
    </row>
    <row r="53" spans="1:12" x14ac:dyDescent="0.25">
      <c r="A53" s="45">
        <v>59</v>
      </c>
      <c r="B53" s="18" t="s">
        <v>64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22">
        <f t="shared" si="2"/>
        <v>0</v>
      </c>
      <c r="I53" s="20">
        <f t="shared" si="3"/>
        <v>0</v>
      </c>
      <c r="J53" s="54">
        <v>0</v>
      </c>
      <c r="K53" s="60">
        <v>0</v>
      </c>
      <c r="L53" s="60">
        <v>0</v>
      </c>
    </row>
    <row r="54" spans="1:12" x14ac:dyDescent="0.25">
      <c r="A54" s="45">
        <v>60</v>
      </c>
      <c r="B54" s="18" t="s">
        <v>65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22">
        <f t="shared" si="2"/>
        <v>0</v>
      </c>
      <c r="I54" s="20">
        <f t="shared" si="3"/>
        <v>0</v>
      </c>
      <c r="J54" s="54">
        <v>0</v>
      </c>
      <c r="K54" s="60">
        <v>0</v>
      </c>
      <c r="L54" s="60">
        <v>0</v>
      </c>
    </row>
    <row r="55" spans="1:12" x14ac:dyDescent="0.25">
      <c r="A55" s="45"/>
      <c r="B55" s="18"/>
      <c r="C55" s="54"/>
      <c r="D55" s="54"/>
      <c r="E55" s="61"/>
      <c r="F55" s="61"/>
      <c r="G55" s="61"/>
      <c r="H55" s="22"/>
      <c r="I55" s="20"/>
      <c r="J55" s="61"/>
      <c r="K55" s="22"/>
      <c r="L55" s="22"/>
    </row>
    <row r="56" spans="1:12" x14ac:dyDescent="0.25">
      <c r="A56" s="45"/>
      <c r="B56" s="14" t="s">
        <v>28</v>
      </c>
      <c r="C56" s="25">
        <f t="shared" ref="C56:K56" si="4">SUM(C37:C54)</f>
        <v>291805825.53000003</v>
      </c>
      <c r="D56" s="25">
        <f t="shared" si="4"/>
        <v>0</v>
      </c>
      <c r="E56" s="25">
        <f t="shared" si="4"/>
        <v>0</v>
      </c>
      <c r="F56" s="25">
        <f t="shared" si="4"/>
        <v>1304862.78</v>
      </c>
      <c r="G56" s="25">
        <f t="shared" si="4"/>
        <v>23756291.399999999</v>
      </c>
      <c r="H56" s="25">
        <f t="shared" si="4"/>
        <v>316866979.71000004</v>
      </c>
      <c r="I56" s="25">
        <f t="shared" si="4"/>
        <v>99.999999999999986</v>
      </c>
      <c r="J56" s="25">
        <f t="shared" si="4"/>
        <v>0</v>
      </c>
      <c r="K56" s="26">
        <f t="shared" si="4"/>
        <v>316866979.71000004</v>
      </c>
      <c r="L56" s="26">
        <f t="shared" ref="L56" si="5">SUM(L37:L54)</f>
        <v>0</v>
      </c>
    </row>
    <row r="57" spans="1:12" x14ac:dyDescent="0.25">
      <c r="A57" s="45"/>
      <c r="B57" s="18" t="s">
        <v>11</v>
      </c>
      <c r="C57" s="58">
        <f>C56/H56*100</f>
        <v>92.090954316875724</v>
      </c>
      <c r="D57" s="58">
        <f>D56/H56*100</f>
        <v>0</v>
      </c>
      <c r="E57" s="58">
        <f>E56/H56*100</f>
        <v>0</v>
      </c>
      <c r="F57" s="58">
        <f>F56/H56*100</f>
        <v>0.41180143831781529</v>
      </c>
      <c r="G57" s="58">
        <f>G56/H56*100</f>
        <v>7.49724424480645</v>
      </c>
      <c r="H57" s="58">
        <f>H56/H56*100</f>
        <v>100</v>
      </c>
      <c r="I57" s="20"/>
      <c r="J57" s="58">
        <f>J56/H56*100</f>
        <v>0</v>
      </c>
      <c r="K57" s="58">
        <f>K56/$H$56*100</f>
        <v>100</v>
      </c>
      <c r="L57" s="58">
        <f>L56/$H$56*100</f>
        <v>0</v>
      </c>
    </row>
    <row r="61" spans="1:12" ht="15.75" customHeight="1" x14ac:dyDescent="0.3">
      <c r="H61" s="12" t="s">
        <v>30</v>
      </c>
      <c r="K61" t="s">
        <v>2</v>
      </c>
    </row>
    <row r="62" spans="1:12" x14ac:dyDescent="0.25">
      <c r="J62" s="1" t="s">
        <v>45</v>
      </c>
    </row>
    <row r="63" spans="1:12" x14ac:dyDescent="0.25">
      <c r="A63" s="45"/>
      <c r="B63" s="14" t="s">
        <v>46</v>
      </c>
      <c r="C63" s="15" t="s">
        <v>5</v>
      </c>
      <c r="D63" s="15" t="s">
        <v>6</v>
      </c>
      <c r="E63" s="15" t="s">
        <v>7</v>
      </c>
      <c r="F63" s="15" t="s">
        <v>43</v>
      </c>
      <c r="G63" s="15" t="s">
        <v>9</v>
      </c>
      <c r="H63" s="15" t="s">
        <v>10</v>
      </c>
      <c r="I63" s="17" t="s">
        <v>11</v>
      </c>
      <c r="J63" s="15" t="s">
        <v>12</v>
      </c>
      <c r="K63" s="52" t="s">
        <v>13</v>
      </c>
      <c r="L63" s="52" t="s">
        <v>76</v>
      </c>
    </row>
    <row r="64" spans="1:12" x14ac:dyDescent="0.25">
      <c r="A64" s="45"/>
      <c r="B64" s="14"/>
      <c r="C64" s="15"/>
      <c r="D64" s="15"/>
      <c r="E64" s="15"/>
      <c r="F64" s="15"/>
      <c r="G64" s="15"/>
      <c r="H64" s="15"/>
      <c r="I64" s="17"/>
      <c r="J64" s="15"/>
      <c r="K64" s="18"/>
      <c r="L64" s="18"/>
    </row>
    <row r="65" spans="1:12" x14ac:dyDescent="0.25">
      <c r="A65" s="45">
        <v>12</v>
      </c>
      <c r="B65" s="18" t="s">
        <v>48</v>
      </c>
      <c r="C65" s="22">
        <f t="shared" ref="C65:E82" si="6">C9+C37</f>
        <v>0</v>
      </c>
      <c r="D65" s="22">
        <f t="shared" si="6"/>
        <v>271750</v>
      </c>
      <c r="E65" s="22">
        <f t="shared" si="6"/>
        <v>0</v>
      </c>
      <c r="F65" s="22">
        <f t="shared" ref="F65" si="7">F9+F37</f>
        <v>1028641.63</v>
      </c>
      <c r="G65" s="22">
        <f t="shared" ref="G65:G82" si="8">G37+G9</f>
        <v>24056787.23</v>
      </c>
      <c r="H65" s="22">
        <f t="shared" ref="H65:H82" si="9">SUM(C65:G65)</f>
        <v>25357178.859999999</v>
      </c>
      <c r="I65" s="20">
        <f>H65/H84*100</f>
        <v>1.1560158288935374</v>
      </c>
      <c r="J65" s="22">
        <f>J9+J37</f>
        <v>0</v>
      </c>
      <c r="K65" s="22">
        <f>K9+K37</f>
        <v>15242178.859999999</v>
      </c>
      <c r="L65" s="22">
        <f>L9+L37</f>
        <v>0</v>
      </c>
    </row>
    <row r="66" spans="1:12" x14ac:dyDescent="0.25">
      <c r="A66" s="45">
        <v>13</v>
      </c>
      <c r="B66" s="18" t="s">
        <v>49</v>
      </c>
      <c r="C66" s="22">
        <f t="shared" si="6"/>
        <v>144828288.78</v>
      </c>
      <c r="D66" s="22">
        <f t="shared" si="6"/>
        <v>278361624.20999998</v>
      </c>
      <c r="E66" s="22">
        <f t="shared" ref="E66:F66" si="10">E10+E38</f>
        <v>5984869.8099999996</v>
      </c>
      <c r="F66" s="22">
        <f t="shared" si="10"/>
        <v>36127318.75</v>
      </c>
      <c r="G66" s="22">
        <f t="shared" si="8"/>
        <v>87966776.159999996</v>
      </c>
      <c r="H66" s="22">
        <f t="shared" si="9"/>
        <v>553268877.71000004</v>
      </c>
      <c r="I66" s="20">
        <f>H66/H84*100</f>
        <v>25.223136366950044</v>
      </c>
      <c r="J66" s="22">
        <f t="shared" ref="J66:J82" si="11">J10+J38</f>
        <v>156974</v>
      </c>
      <c r="K66" s="22">
        <f t="shared" ref="K66:L79" si="12">K10+K38</f>
        <v>537787270.71000004</v>
      </c>
      <c r="L66" s="22">
        <f t="shared" si="12"/>
        <v>0</v>
      </c>
    </row>
    <row r="67" spans="1:12" x14ac:dyDescent="0.25">
      <c r="A67" s="45">
        <v>19</v>
      </c>
      <c r="B67" s="18" t="s">
        <v>50</v>
      </c>
      <c r="C67" s="22">
        <f t="shared" si="6"/>
        <v>0</v>
      </c>
      <c r="D67" s="22">
        <f t="shared" si="6"/>
        <v>0</v>
      </c>
      <c r="E67" s="22">
        <f t="shared" ref="E67:F67" si="13">E11+E39</f>
        <v>0</v>
      </c>
      <c r="F67" s="22">
        <f t="shared" si="13"/>
        <v>0</v>
      </c>
      <c r="G67" s="22">
        <f t="shared" si="8"/>
        <v>542000</v>
      </c>
      <c r="H67" s="22">
        <f t="shared" si="9"/>
        <v>542000</v>
      </c>
      <c r="I67" s="20">
        <f>H67/H84*100</f>
        <v>2.4709396211605901E-2</v>
      </c>
      <c r="J67" s="22">
        <f t="shared" si="11"/>
        <v>0</v>
      </c>
      <c r="K67" s="22">
        <f t="shared" si="12"/>
        <v>0</v>
      </c>
      <c r="L67" s="22">
        <f t="shared" si="12"/>
        <v>0</v>
      </c>
    </row>
    <row r="68" spans="1:12" x14ac:dyDescent="0.25">
      <c r="A68" s="45">
        <v>21</v>
      </c>
      <c r="B68" s="18" t="s">
        <v>51</v>
      </c>
      <c r="C68" s="22">
        <f t="shared" si="6"/>
        <v>0</v>
      </c>
      <c r="D68" s="22">
        <f t="shared" si="6"/>
        <v>0</v>
      </c>
      <c r="E68" s="22">
        <f t="shared" ref="E68:F68" si="14">E12+E40</f>
        <v>604500</v>
      </c>
      <c r="F68" s="22">
        <f t="shared" si="14"/>
        <v>6782097.8200000003</v>
      </c>
      <c r="G68" s="22">
        <f t="shared" si="8"/>
        <v>498699.2</v>
      </c>
      <c r="H68" s="22">
        <f t="shared" si="9"/>
        <v>7885297.0200000005</v>
      </c>
      <c r="I68" s="20">
        <f>H68/H84*100</f>
        <v>0.35948510758925334</v>
      </c>
      <c r="J68" s="22">
        <f t="shared" si="11"/>
        <v>0</v>
      </c>
      <c r="K68" s="22">
        <f t="shared" si="12"/>
        <v>7497015.0199999996</v>
      </c>
      <c r="L68" s="22">
        <f t="shared" si="12"/>
        <v>0</v>
      </c>
    </row>
    <row r="69" spans="1:12" x14ac:dyDescent="0.25">
      <c r="A69" s="45">
        <v>22</v>
      </c>
      <c r="B69" s="18" t="s">
        <v>52</v>
      </c>
      <c r="C69" s="22">
        <f t="shared" si="6"/>
        <v>0</v>
      </c>
      <c r="D69" s="22">
        <f t="shared" si="6"/>
        <v>1288561.3899999999</v>
      </c>
      <c r="E69" s="22">
        <f t="shared" ref="E69:F69" si="15">E13+E41</f>
        <v>5041125.57</v>
      </c>
      <c r="F69" s="22">
        <f t="shared" si="15"/>
        <v>26506382.149999999</v>
      </c>
      <c r="G69" s="22">
        <f t="shared" si="8"/>
        <v>483843.54</v>
      </c>
      <c r="H69" s="22">
        <f t="shared" si="9"/>
        <v>33319912.649999999</v>
      </c>
      <c r="I69" s="20">
        <f>H69/H84*100</f>
        <v>1.519031223994372</v>
      </c>
      <c r="J69" s="22">
        <f t="shared" si="11"/>
        <v>0</v>
      </c>
      <c r="K69" s="22">
        <f t="shared" si="12"/>
        <v>26056466.649999999</v>
      </c>
      <c r="L69" s="22">
        <f t="shared" si="12"/>
        <v>0</v>
      </c>
    </row>
    <row r="70" spans="1:12" x14ac:dyDescent="0.25">
      <c r="A70" s="45">
        <v>23</v>
      </c>
      <c r="B70" s="18" t="s">
        <v>53</v>
      </c>
      <c r="C70" s="22">
        <f t="shared" si="6"/>
        <v>0</v>
      </c>
      <c r="D70" s="22">
        <f t="shared" si="6"/>
        <v>0</v>
      </c>
      <c r="E70" s="22">
        <f t="shared" ref="E70:F70" si="16">E14+E42</f>
        <v>442550.01</v>
      </c>
      <c r="F70" s="22">
        <f t="shared" si="16"/>
        <v>329028.69</v>
      </c>
      <c r="G70" s="22">
        <f t="shared" si="8"/>
        <v>0</v>
      </c>
      <c r="H70" s="22">
        <f t="shared" si="9"/>
        <v>771578.7</v>
      </c>
      <c r="I70" s="20">
        <f>H70/H84*100</f>
        <v>3.5175726580693373E-2</v>
      </c>
      <c r="J70" s="22">
        <f t="shared" si="11"/>
        <v>0</v>
      </c>
      <c r="K70" s="22">
        <f t="shared" si="12"/>
        <v>695667.7</v>
      </c>
      <c r="L70" s="22">
        <f t="shared" si="12"/>
        <v>0</v>
      </c>
    </row>
    <row r="71" spans="1:12" x14ac:dyDescent="0.25">
      <c r="A71" s="45">
        <v>29</v>
      </c>
      <c r="B71" s="18" t="s">
        <v>54</v>
      </c>
      <c r="C71" s="22">
        <f t="shared" si="6"/>
        <v>4389388.58</v>
      </c>
      <c r="D71" s="22">
        <f t="shared" si="6"/>
        <v>231162</v>
      </c>
      <c r="E71" s="22">
        <f t="shared" ref="E71:F71" si="17">E15+E43</f>
        <v>0</v>
      </c>
      <c r="F71" s="22">
        <f t="shared" si="17"/>
        <v>2755093</v>
      </c>
      <c r="G71" s="22">
        <f t="shared" si="8"/>
        <v>69411.649999999994</v>
      </c>
      <c r="H71" s="22">
        <f t="shared" si="9"/>
        <v>7445055.2300000004</v>
      </c>
      <c r="I71" s="20">
        <f>H71/H84*100</f>
        <v>0.33941479611689801</v>
      </c>
      <c r="J71" s="22">
        <f t="shared" si="11"/>
        <v>0</v>
      </c>
      <c r="K71" s="22">
        <f t="shared" si="12"/>
        <v>3031427.23</v>
      </c>
      <c r="L71" s="22">
        <f t="shared" si="12"/>
        <v>0</v>
      </c>
    </row>
    <row r="72" spans="1:12" x14ac:dyDescent="0.25">
      <c r="A72" s="45">
        <v>31</v>
      </c>
      <c r="B72" s="18" t="s">
        <v>55</v>
      </c>
      <c r="C72" s="22">
        <f t="shared" si="6"/>
        <v>0</v>
      </c>
      <c r="D72" s="22">
        <f t="shared" si="6"/>
        <v>0</v>
      </c>
      <c r="E72" s="22">
        <f t="shared" ref="E72:F72" si="18">E16+E44</f>
        <v>0</v>
      </c>
      <c r="F72" s="22">
        <f t="shared" si="18"/>
        <v>21724808</v>
      </c>
      <c r="G72" s="22">
        <f t="shared" si="8"/>
        <v>0</v>
      </c>
      <c r="H72" s="22">
        <f t="shared" si="9"/>
        <v>21724808</v>
      </c>
      <c r="I72" s="20">
        <f>H72/H84*100</f>
        <v>0.9904186134558407</v>
      </c>
      <c r="J72" s="22">
        <f t="shared" si="11"/>
        <v>0</v>
      </c>
      <c r="K72" s="22">
        <f t="shared" si="12"/>
        <v>0</v>
      </c>
      <c r="L72" s="22">
        <f t="shared" si="12"/>
        <v>0</v>
      </c>
    </row>
    <row r="73" spans="1:12" x14ac:dyDescent="0.25">
      <c r="A73" s="45">
        <v>39</v>
      </c>
      <c r="B73" s="18" t="s">
        <v>56</v>
      </c>
      <c r="C73" s="22">
        <f t="shared" si="6"/>
        <v>0</v>
      </c>
      <c r="D73" s="22">
        <f t="shared" si="6"/>
        <v>0</v>
      </c>
      <c r="E73" s="22">
        <f t="shared" ref="E73:F73" si="19">E17+E45</f>
        <v>0</v>
      </c>
      <c r="F73" s="22">
        <f t="shared" si="19"/>
        <v>12640</v>
      </c>
      <c r="G73" s="22">
        <f t="shared" si="8"/>
        <v>0</v>
      </c>
      <c r="H73" s="22">
        <f t="shared" si="9"/>
        <v>12640</v>
      </c>
      <c r="I73" s="20">
        <f>H73/H84*100</f>
        <v>5.7624864965811551E-4</v>
      </c>
      <c r="J73" s="22">
        <f t="shared" si="11"/>
        <v>0</v>
      </c>
      <c r="K73" s="22">
        <f t="shared" si="12"/>
        <v>0</v>
      </c>
      <c r="L73" s="22">
        <f t="shared" si="12"/>
        <v>0</v>
      </c>
    </row>
    <row r="74" spans="1:12" x14ac:dyDescent="0.25">
      <c r="A74" s="45">
        <v>41</v>
      </c>
      <c r="B74" s="18" t="s">
        <v>57</v>
      </c>
      <c r="C74" s="22">
        <f t="shared" si="6"/>
        <v>507686090.16000003</v>
      </c>
      <c r="D74" s="22">
        <f t="shared" si="6"/>
        <v>28616503.010000002</v>
      </c>
      <c r="E74" s="22">
        <f t="shared" ref="E74:F74" si="20">E18+E46</f>
        <v>213696596.63999999</v>
      </c>
      <c r="F74" s="22">
        <f t="shared" si="20"/>
        <v>116190665.91000001</v>
      </c>
      <c r="G74" s="22">
        <f t="shared" si="8"/>
        <v>107349193.94</v>
      </c>
      <c r="H74" s="22">
        <f t="shared" si="9"/>
        <v>973539049.65999985</v>
      </c>
      <c r="I74" s="20">
        <f>H74/H84*100</f>
        <v>44.382955914242089</v>
      </c>
      <c r="J74" s="22">
        <f t="shared" si="11"/>
        <v>8016293</v>
      </c>
      <c r="K74" s="22">
        <f t="shared" si="12"/>
        <v>946118682.57000005</v>
      </c>
      <c r="L74" s="22">
        <f t="shared" si="12"/>
        <v>0</v>
      </c>
    </row>
    <row r="75" spans="1:12" x14ac:dyDescent="0.25">
      <c r="A75" s="45">
        <v>42</v>
      </c>
      <c r="B75" s="18" t="s">
        <v>58</v>
      </c>
      <c r="C75" s="22">
        <f t="shared" si="6"/>
        <v>0</v>
      </c>
      <c r="D75" s="22">
        <f t="shared" si="6"/>
        <v>0</v>
      </c>
      <c r="E75" s="22">
        <f t="shared" ref="E75:F75" si="21">E19+E47</f>
        <v>19410975.420000002</v>
      </c>
      <c r="F75" s="22">
        <f t="shared" si="21"/>
        <v>8660247.0800000001</v>
      </c>
      <c r="G75" s="22">
        <f t="shared" si="8"/>
        <v>0</v>
      </c>
      <c r="H75" s="22">
        <f t="shared" si="9"/>
        <v>28071222.5</v>
      </c>
      <c r="I75" s="20">
        <f>H75/H84*100</f>
        <v>1.2797471566358789</v>
      </c>
      <c r="J75" s="22">
        <f t="shared" si="11"/>
        <v>0</v>
      </c>
      <c r="K75" s="22">
        <f t="shared" si="12"/>
        <v>28071222.5</v>
      </c>
      <c r="L75" s="22">
        <f t="shared" si="12"/>
        <v>0</v>
      </c>
    </row>
    <row r="76" spans="1:12" x14ac:dyDescent="0.25">
      <c r="A76" s="45">
        <v>49</v>
      </c>
      <c r="B76" s="18" t="s">
        <v>59</v>
      </c>
      <c r="C76" s="22">
        <f t="shared" si="6"/>
        <v>240980288.77999997</v>
      </c>
      <c r="D76" s="22">
        <f t="shared" si="6"/>
        <v>1146039.75</v>
      </c>
      <c r="E76" s="22">
        <f t="shared" ref="E76:F76" si="22">E20+E48</f>
        <v>0</v>
      </c>
      <c r="F76" s="22">
        <f t="shared" si="22"/>
        <v>890991.21</v>
      </c>
      <c r="G76" s="22">
        <f t="shared" si="8"/>
        <v>10290722.32</v>
      </c>
      <c r="H76" s="22">
        <f t="shared" si="9"/>
        <v>253308042.05999997</v>
      </c>
      <c r="I76" s="20">
        <f>H76/H84*100</f>
        <v>11.548134270934819</v>
      </c>
      <c r="J76" s="22">
        <f t="shared" si="11"/>
        <v>0</v>
      </c>
      <c r="K76" s="22">
        <f t="shared" si="12"/>
        <v>244707833.06</v>
      </c>
      <c r="L76" s="22">
        <f t="shared" si="12"/>
        <v>0</v>
      </c>
    </row>
    <row r="77" spans="1:12" x14ac:dyDescent="0.25">
      <c r="A77" s="45">
        <v>50</v>
      </c>
      <c r="B77" s="18" t="s">
        <v>60</v>
      </c>
      <c r="C77" s="22">
        <f t="shared" si="6"/>
        <v>2340612.5</v>
      </c>
      <c r="D77" s="22">
        <f t="shared" si="6"/>
        <v>3903955.24</v>
      </c>
      <c r="E77" s="22">
        <f t="shared" ref="E77:F77" si="23">E21+E49</f>
        <v>21635748.090000004</v>
      </c>
      <c r="F77" s="22">
        <f t="shared" si="23"/>
        <v>37616691.759999998</v>
      </c>
      <c r="G77" s="22">
        <f t="shared" si="8"/>
        <v>2496992.9900000002</v>
      </c>
      <c r="H77" s="22">
        <f t="shared" si="9"/>
        <v>67994000.579999998</v>
      </c>
      <c r="I77" s="20">
        <f>H77/H84*100</f>
        <v>3.0997983401169398</v>
      </c>
      <c r="J77" s="22">
        <f t="shared" si="11"/>
        <v>0</v>
      </c>
      <c r="K77" s="22">
        <f t="shared" si="12"/>
        <v>63086481.670000002</v>
      </c>
      <c r="L77" s="22">
        <f t="shared" si="12"/>
        <v>0</v>
      </c>
    </row>
    <row r="78" spans="1:12" x14ac:dyDescent="0.25">
      <c r="A78" s="45">
        <v>51</v>
      </c>
      <c r="B78" s="18" t="s">
        <v>61</v>
      </c>
      <c r="C78" s="22">
        <f t="shared" si="6"/>
        <v>0</v>
      </c>
      <c r="D78" s="22">
        <f t="shared" si="6"/>
        <v>142.54</v>
      </c>
      <c r="E78" s="22">
        <f t="shared" ref="E78:F78" si="24">E22+E50</f>
        <v>221722.88</v>
      </c>
      <c r="F78" s="22">
        <f t="shared" si="24"/>
        <v>285537.42</v>
      </c>
      <c r="G78" s="22">
        <f t="shared" si="8"/>
        <v>0</v>
      </c>
      <c r="H78" s="22">
        <f t="shared" si="9"/>
        <v>507402.83999999997</v>
      </c>
      <c r="I78" s="20">
        <f>H78/H84*100</f>
        <v>2.3132136185339623E-2</v>
      </c>
      <c r="J78" s="22">
        <f t="shared" si="11"/>
        <v>0</v>
      </c>
      <c r="K78" s="22">
        <f t="shared" si="12"/>
        <v>507402.84</v>
      </c>
      <c r="L78" s="22">
        <f t="shared" si="12"/>
        <v>0</v>
      </c>
    </row>
    <row r="79" spans="1:12" x14ac:dyDescent="0.25">
      <c r="A79" s="45">
        <v>52</v>
      </c>
      <c r="B79" s="18" t="s">
        <v>62</v>
      </c>
      <c r="C79" s="22">
        <f t="shared" si="6"/>
        <v>0</v>
      </c>
      <c r="D79" s="22">
        <f t="shared" si="6"/>
        <v>270680</v>
      </c>
      <c r="E79" s="22">
        <f t="shared" ref="E79:F79" si="25">E23+E51</f>
        <v>818056.43</v>
      </c>
      <c r="F79" s="22">
        <f t="shared" si="25"/>
        <v>3928022.6100000003</v>
      </c>
      <c r="G79" s="22">
        <f t="shared" si="8"/>
        <v>97959.98</v>
      </c>
      <c r="H79" s="22">
        <f t="shared" si="9"/>
        <v>5114719.0200000014</v>
      </c>
      <c r="I79" s="20">
        <f>H79/H84*100</f>
        <v>0.23317641840630388</v>
      </c>
      <c r="J79" s="22">
        <f t="shared" si="11"/>
        <v>0</v>
      </c>
      <c r="K79" s="22">
        <f t="shared" si="12"/>
        <v>1265814.02</v>
      </c>
      <c r="L79" s="22">
        <f t="shared" si="12"/>
        <v>0</v>
      </c>
    </row>
    <row r="80" spans="1:12" x14ac:dyDescent="0.25">
      <c r="A80" s="45">
        <v>53</v>
      </c>
      <c r="B80" s="18" t="s">
        <v>67</v>
      </c>
      <c r="C80" s="22">
        <f t="shared" si="6"/>
        <v>0</v>
      </c>
      <c r="D80" s="22">
        <f t="shared" si="6"/>
        <v>0</v>
      </c>
      <c r="E80" s="22">
        <f t="shared" ref="E80:F80" si="26">E24+E52</f>
        <v>0</v>
      </c>
      <c r="F80" s="22">
        <f t="shared" si="26"/>
        <v>0</v>
      </c>
      <c r="G80" s="22">
        <f t="shared" si="8"/>
        <v>0</v>
      </c>
      <c r="H80" s="22">
        <f t="shared" si="9"/>
        <v>0</v>
      </c>
      <c r="I80" s="20"/>
      <c r="J80" s="22">
        <f t="shared" si="11"/>
        <v>0</v>
      </c>
      <c r="K80" s="22">
        <f t="shared" ref="K80:L82" si="27">K24+K52</f>
        <v>0</v>
      </c>
      <c r="L80" s="22">
        <f t="shared" si="27"/>
        <v>0</v>
      </c>
    </row>
    <row r="81" spans="1:12" x14ac:dyDescent="0.25">
      <c r="A81" s="45">
        <v>59</v>
      </c>
      <c r="B81" s="18" t="s">
        <v>64</v>
      </c>
      <c r="C81" s="22">
        <f t="shared" si="6"/>
        <v>3709298</v>
      </c>
      <c r="D81" s="22">
        <f t="shared" si="6"/>
        <v>0</v>
      </c>
      <c r="E81" s="22">
        <f t="shared" ref="E81:F81" si="28">E25+E53</f>
        <v>0</v>
      </c>
      <c r="F81" s="22">
        <f t="shared" si="28"/>
        <v>4135484</v>
      </c>
      <c r="G81" s="22">
        <f t="shared" si="8"/>
        <v>0</v>
      </c>
      <c r="H81" s="22">
        <f t="shared" si="9"/>
        <v>7844782</v>
      </c>
      <c r="I81" s="20">
        <f>H81/H84*100</f>
        <v>0.357638056516004</v>
      </c>
      <c r="J81" s="22">
        <f t="shared" si="11"/>
        <v>0</v>
      </c>
      <c r="K81" s="22">
        <f t="shared" si="27"/>
        <v>0</v>
      </c>
      <c r="L81" s="22">
        <f t="shared" si="27"/>
        <v>0</v>
      </c>
    </row>
    <row r="82" spans="1:12" x14ac:dyDescent="0.25">
      <c r="A82" s="45">
        <v>60</v>
      </c>
      <c r="B82" s="18" t="s">
        <v>65</v>
      </c>
      <c r="C82" s="22">
        <f t="shared" si="6"/>
        <v>0</v>
      </c>
      <c r="D82" s="22">
        <f t="shared" si="6"/>
        <v>174449490</v>
      </c>
      <c r="E82" s="22">
        <f t="shared" ref="E82:F82" si="29">E26+E54</f>
        <v>14645</v>
      </c>
      <c r="F82" s="22">
        <f t="shared" si="29"/>
        <v>31984346.060000002</v>
      </c>
      <c r="G82" s="22">
        <f t="shared" si="8"/>
        <v>342500</v>
      </c>
      <c r="H82" s="22">
        <f t="shared" si="9"/>
        <v>206790981.06</v>
      </c>
      <c r="I82" s="20">
        <f>H82/H84*100</f>
        <v>9.4274543985207231</v>
      </c>
      <c r="J82" s="22">
        <f t="shared" si="11"/>
        <v>0</v>
      </c>
      <c r="K82" s="22">
        <f t="shared" si="27"/>
        <v>31984346.059999999</v>
      </c>
      <c r="L82" s="22">
        <f t="shared" si="27"/>
        <v>99179854</v>
      </c>
    </row>
    <row r="83" spans="1:12" x14ac:dyDescent="0.25">
      <c r="A83" s="45"/>
      <c r="B83" s="18"/>
      <c r="C83" s="22"/>
      <c r="D83" s="22"/>
      <c r="E83" s="22"/>
      <c r="F83" s="22"/>
      <c r="G83" s="22"/>
      <c r="H83" s="22"/>
      <c r="I83" s="20"/>
      <c r="J83" s="22"/>
      <c r="K83" s="18"/>
      <c r="L83" s="18"/>
    </row>
    <row r="84" spans="1:12" x14ac:dyDescent="0.25">
      <c r="A84" s="45"/>
      <c r="B84" s="14" t="s">
        <v>28</v>
      </c>
      <c r="C84" s="25">
        <f t="shared" ref="C84:J84" si="30">SUM(C65:C83)</f>
        <v>903933966.79999995</v>
      </c>
      <c r="D84" s="25">
        <f t="shared" si="30"/>
        <v>488539908.13999999</v>
      </c>
      <c r="E84" s="25">
        <f t="shared" si="30"/>
        <v>267870789.84999999</v>
      </c>
      <c r="F84" s="25">
        <f>SUM(F65:F82)</f>
        <v>298957996.09000003</v>
      </c>
      <c r="G84" s="25">
        <f t="shared" si="30"/>
        <v>234194887.01000002</v>
      </c>
      <c r="H84" s="25">
        <f t="shared" si="30"/>
        <v>2193497547.8899999</v>
      </c>
      <c r="I84" s="25">
        <f t="shared" si="30"/>
        <v>100</v>
      </c>
      <c r="J84" s="25">
        <f t="shared" si="30"/>
        <v>8173267</v>
      </c>
      <c r="K84" s="26">
        <f>SUM(K65:K82)</f>
        <v>1906051808.8900001</v>
      </c>
      <c r="L84" s="26">
        <f>SUM(L65:L82)</f>
        <v>99179854</v>
      </c>
    </row>
    <row r="85" spans="1:12" x14ac:dyDescent="0.25">
      <c r="A85" s="45"/>
      <c r="B85" s="18" t="s">
        <v>11</v>
      </c>
      <c r="C85" s="58">
        <f>C84/H84*100</f>
        <v>41.209709473781949</v>
      </c>
      <c r="D85" s="58">
        <f>D84/H84*100</f>
        <v>22.272188478621423</v>
      </c>
      <c r="E85" s="58">
        <f>E84/H84*100</f>
        <v>12.212039630847732</v>
      </c>
      <c r="F85" s="58">
        <f>F84/H84*100</f>
        <v>13.629283350582174</v>
      </c>
      <c r="G85" s="58">
        <f>G84/H84*100</f>
        <v>10.676779066166729</v>
      </c>
      <c r="H85" s="58">
        <f>H84/H84*100</f>
        <v>100</v>
      </c>
      <c r="I85" s="20"/>
      <c r="J85" s="58">
        <f>J84/H84*100</f>
        <v>0.37261345506686999</v>
      </c>
      <c r="K85" s="58">
        <f>K84/$H$84*100</f>
        <v>86.895552298360045</v>
      </c>
      <c r="L85" s="58">
        <f>L84/$H$84*100</f>
        <v>4.5215393149358425</v>
      </c>
    </row>
  </sheetData>
  <phoneticPr fontId="0" type="noConversion"/>
  <pageMargins left="0.39370078740157483" right="0.39370078740157483" top="0.59055118110236227" bottom="0.39370078740157483" header="0.51181102362204722" footer="0.51181102362204722"/>
  <pageSetup paperSize="9" scale="69" fitToHeight="0" orientation="portrait" horizontalDpi="300" verticalDpi="300" r:id="rId1"/>
  <headerFooter alignWithMargins="0">
    <oddHeader>&amp;R&amp;12Příloha č.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Příloha č. 3 kraje</vt:lpstr>
      <vt:lpstr>Příloha č. 4 inv. neinv.</vt:lpstr>
      <vt:lpstr>Příloha č. 5 subjekt</vt:lpstr>
      <vt:lpstr>'Příloha č. 3 kraje'!Oblast_tisku</vt:lpstr>
      <vt:lpstr>'Příloha č. 4 inv. neinv.'!Oblast_tisku</vt:lpstr>
      <vt:lpstr>'Příloha č. 5 subjekt'!Oblast_tisku</vt:lpstr>
    </vt:vector>
  </TitlesOfParts>
  <Company>SFŽP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pchmelikova</dc:creator>
  <cp:lastModifiedBy>Lampirova Dana</cp:lastModifiedBy>
  <cp:lastPrinted>2015-02-18T12:47:03Z</cp:lastPrinted>
  <dcterms:created xsi:type="dcterms:W3CDTF">2000-07-20T07:55:24Z</dcterms:created>
  <dcterms:modified xsi:type="dcterms:W3CDTF">2015-02-18T12:47:51Z</dcterms:modified>
</cp:coreProperties>
</file>